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8960" windowHeight="7020"/>
  </bookViews>
  <sheets>
    <sheet name="マニュアル " sheetId="17" r:id="rId1"/>
    <sheet name="1.1 表紙" sheetId="4" r:id="rId2"/>
    <sheet name="1.2 算出条件" sheetId="8" r:id="rId3"/>
    <sheet name="2.1.LCA計算表 (調達段階,製造段階)_" sheetId="11" r:id="rId4"/>
    <sheet name="2.2. LCA計算表（他のステージ）" sheetId="15" r:id="rId5"/>
    <sheet name="3.LCA計算表 (まとめとグラフ)" sheetId="13" r:id="rId6"/>
  </sheets>
  <definedNames>
    <definedName name="_xlnm._FilterDatabase" localSheetId="2" hidden="1">'1.2 算出条件'!$D$24:$F$24</definedName>
    <definedName name="_xlnm._FilterDatabase" localSheetId="0" hidden="1">'マニュアル '!$A$2:$V$2</definedName>
    <definedName name="ABS_PVC_その他">#REF!</definedName>
    <definedName name="_xlnm.Print_Area" localSheetId="1">'1.1 表紙'!$A$1:$D$28</definedName>
    <definedName name="_xlnm.Print_Area" localSheetId="2">'1.2 算出条件'!$A$1:$H$30</definedName>
    <definedName name="_xlnm.Print_Area" localSheetId="3">'2.1.LCA計算表 (調達段階,製造段階)_'!$A$1:$R$70</definedName>
    <definedName name="_xlnm.Print_Area" localSheetId="4">'2.2. LCA計算表（他のステージ）'!$A$1:$N$86</definedName>
    <definedName name="_xlnm.Print_Area" localSheetId="5">'3.LCA計算表 (まとめとグラフ)'!$A$1:$R$59</definedName>
    <definedName name="_xlnm.Print_Area" localSheetId="0">'マニュアル '!$A$1:$P$218</definedName>
    <definedName name="_xlnm.Print_Titles" localSheetId="3">'2.1.LCA計算表 (調達段階,製造段階)_'!$9:$9</definedName>
    <definedName name="PS_EPS">#REF!</definedName>
    <definedName name="プラスチック加工">#REF!</definedName>
    <definedName name="国内" localSheetId="0">#REF!</definedName>
    <definedName name="国内">#REF!</definedName>
    <definedName name="中国" localSheetId="0">#REF!</definedName>
    <definedName name="中国">#REF!</definedName>
    <definedName name="鉄鋼加工">#REF!</definedName>
    <definedName name="鉄鋼素材_ステンレスを除く">#REF!</definedName>
    <definedName name="輸送シナリオ" localSheetId="0">#REF!</definedName>
    <definedName name="輸送シナリオ">#REF!</definedName>
  </definedNames>
  <calcPr calcId="145621"/>
</workbook>
</file>

<file path=xl/calcChain.xml><?xml version="1.0" encoding="utf-8"?>
<calcChain xmlns="http://schemas.openxmlformats.org/spreadsheetml/2006/main">
  <c r="C3" i="8" l="1"/>
  <c r="F59" i="13" l="1"/>
  <c r="F58" i="13"/>
  <c r="F57" i="13"/>
  <c r="F56" i="13"/>
  <c r="F55" i="13"/>
  <c r="F54" i="13"/>
  <c r="F53" i="13"/>
  <c r="E13" i="13"/>
  <c r="E12" i="13"/>
  <c r="E11" i="13"/>
  <c r="E10" i="13"/>
  <c r="E9" i="13"/>
  <c r="E8" i="13"/>
  <c r="D14" i="13"/>
  <c r="D13" i="13"/>
  <c r="D12" i="13"/>
  <c r="D11" i="13"/>
  <c r="D10" i="13"/>
  <c r="D9" i="13"/>
  <c r="D8" i="13"/>
  <c r="D54" i="13" l="1"/>
  <c r="D55" i="13"/>
  <c r="D56" i="13"/>
  <c r="D57" i="13"/>
  <c r="D58" i="13"/>
  <c r="D59" i="13"/>
  <c r="D53" i="13"/>
  <c r="N69" i="15"/>
  <c r="N70" i="15"/>
  <c r="N71" i="15"/>
  <c r="N72" i="15"/>
  <c r="N73" i="15"/>
  <c r="N74" i="15"/>
  <c r="N75" i="15"/>
  <c r="N76" i="15"/>
  <c r="N68" i="15"/>
  <c r="N50" i="15"/>
  <c r="N51" i="15"/>
  <c r="N52" i="15"/>
  <c r="N53" i="15"/>
  <c r="N54" i="15"/>
  <c r="N55" i="15"/>
  <c r="N49" i="15"/>
  <c r="N20" i="15"/>
  <c r="N21" i="15"/>
  <c r="N22" i="15"/>
  <c r="N23" i="15"/>
  <c r="N24" i="15"/>
  <c r="N25" i="15"/>
  <c r="N19" i="15"/>
  <c r="F55" i="11"/>
  <c r="F56" i="11"/>
  <c r="F57" i="11"/>
  <c r="F58" i="11"/>
  <c r="F54" i="11"/>
  <c r="N55" i="11"/>
  <c r="N56" i="11"/>
  <c r="N57" i="11"/>
  <c r="N58" i="11"/>
  <c r="N54" i="11"/>
  <c r="F46" i="11"/>
  <c r="F47"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10" i="11"/>
  <c r="D23" i="8" l="1"/>
  <c r="D22" i="8"/>
  <c r="K59" i="15" l="1"/>
  <c r="K42" i="15"/>
  <c r="F42" i="15" l="1"/>
  <c r="F33" i="15"/>
  <c r="E19" i="15"/>
  <c r="G19" i="15" s="1"/>
  <c r="K21" i="15"/>
  <c r="K20" i="15"/>
  <c r="K19" i="15"/>
  <c r="M54" i="11"/>
  <c r="E46" i="11"/>
  <c r="E47" i="11"/>
  <c r="M19" i="15" l="1"/>
  <c r="M24" i="15"/>
  <c r="K22" i="15"/>
  <c r="E22" i="15"/>
  <c r="G22" i="15" s="1"/>
  <c r="E21" i="15"/>
  <c r="G21" i="15" s="1"/>
  <c r="E20" i="15"/>
  <c r="G20" i="15" s="1"/>
  <c r="K23" i="15"/>
  <c r="E23" i="15"/>
  <c r="G23" i="15" s="1"/>
  <c r="M55" i="11"/>
  <c r="M56" i="11"/>
  <c r="M57" i="11"/>
  <c r="E58" i="11"/>
  <c r="M12" i="15"/>
  <c r="M11" i="15"/>
  <c r="M10" i="15"/>
  <c r="M9" i="15"/>
  <c r="K8" i="15"/>
  <c r="M8" i="15" s="1"/>
  <c r="M58" i="11" l="1"/>
  <c r="M23" i="15"/>
  <c r="M20" i="15"/>
  <c r="M22" i="15"/>
  <c r="M21" i="15"/>
  <c r="K13" i="15"/>
  <c r="M13" i="15" s="1"/>
  <c r="M14" i="15" s="1"/>
  <c r="N10" i="15" l="1"/>
  <c r="N14" i="15"/>
  <c r="N12" i="15"/>
  <c r="N13" i="15"/>
  <c r="N11" i="15"/>
  <c r="N8" i="15"/>
  <c r="N9" i="15"/>
  <c r="M25" i="15"/>
  <c r="C57" i="13"/>
  <c r="C9" i="13" l="1"/>
  <c r="M42" i="11"/>
  <c r="M41" i="11"/>
  <c r="M32" i="11"/>
  <c r="M31" i="11"/>
  <c r="M30" i="11"/>
  <c r="M29" i="11"/>
  <c r="M26" i="11"/>
  <c r="M24" i="11"/>
  <c r="M23" i="11"/>
  <c r="M22" i="11"/>
  <c r="G74" i="15"/>
  <c r="G73" i="15"/>
  <c r="C56" i="13"/>
  <c r="C55" i="13"/>
  <c r="C54" i="13"/>
  <c r="C53" i="13"/>
  <c r="G69" i="15" l="1"/>
  <c r="G71" i="15"/>
  <c r="G62" i="15" s="1"/>
  <c r="E52" i="15"/>
  <c r="E53" i="15"/>
  <c r="G70" i="15"/>
  <c r="G68" i="15"/>
  <c r="B32" i="15" l="1"/>
  <c r="C32" i="15"/>
  <c r="F32" i="15"/>
  <c r="F37" i="15" s="1"/>
  <c r="K32" i="15"/>
  <c r="C33" i="15"/>
  <c r="C34" i="15"/>
  <c r="K34" i="15"/>
  <c r="K35" i="15"/>
  <c r="K36" i="15"/>
  <c r="E42" i="15"/>
  <c r="G42" i="15" s="1"/>
  <c r="M42" i="15" l="1"/>
  <c r="G43" i="15" l="1"/>
  <c r="M43" i="15"/>
  <c r="N42" i="15" l="1"/>
  <c r="N43" i="15" s="1"/>
  <c r="G61" i="15"/>
  <c r="C3" i="13" l="1"/>
  <c r="M10" i="11" l="1"/>
  <c r="G72" i="15" l="1"/>
  <c r="M45" i="11" l="1"/>
  <c r="M44" i="11"/>
  <c r="M43" i="11"/>
  <c r="M20" i="11"/>
  <c r="M19" i="11"/>
  <c r="M18" i="11"/>
  <c r="M17" i="11"/>
  <c r="M16" i="11"/>
  <c r="M11" i="11" l="1"/>
  <c r="E53" i="13" s="1"/>
  <c r="E56" i="13"/>
  <c r="M15" i="11"/>
  <c r="M14" i="11"/>
  <c r="M12" i="11" l="1"/>
  <c r="E54" i="13" s="1"/>
  <c r="M13" i="11"/>
  <c r="E55" i="13" s="1"/>
  <c r="M21" i="11"/>
  <c r="M39" i="11" l="1"/>
  <c r="M28" i="11"/>
  <c r="M27" i="11"/>
  <c r="C9" i="4" l="1"/>
  <c r="G75" i="15" l="1"/>
  <c r="G76" i="15" s="1"/>
  <c r="M74" i="15" l="1"/>
  <c r="M73" i="15"/>
  <c r="M70" i="15"/>
  <c r="M69" i="15"/>
  <c r="J59" i="15"/>
  <c r="K54" i="15"/>
  <c r="K53" i="15"/>
  <c r="G53" i="15"/>
  <c r="K52" i="15"/>
  <c r="K51" i="15"/>
  <c r="K50" i="15"/>
  <c r="K49" i="15"/>
  <c r="M2" i="15"/>
  <c r="J2" i="15"/>
  <c r="D2" i="15"/>
  <c r="O2" i="13"/>
  <c r="J2" i="13"/>
  <c r="C2" i="13"/>
  <c r="M40" i="11"/>
  <c r="E57" i="13"/>
  <c r="M25" i="11"/>
  <c r="P2" i="11"/>
  <c r="J2" i="11"/>
  <c r="D2" i="11"/>
  <c r="M72" i="15"/>
  <c r="D29" i="8"/>
  <c r="C4" i="8"/>
  <c r="M46" i="11" l="1"/>
  <c r="M53" i="15"/>
  <c r="G60" i="15"/>
  <c r="M60" i="15" s="1"/>
  <c r="M75" i="15"/>
  <c r="G52" i="15"/>
  <c r="M52" i="15" s="1"/>
  <c r="M68" i="15"/>
  <c r="N13" i="11" l="1"/>
  <c r="N25" i="11"/>
  <c r="N41" i="11"/>
  <c r="N46" i="11"/>
  <c r="N14" i="11"/>
  <c r="N18" i="11"/>
  <c r="N22" i="11"/>
  <c r="N26" i="11"/>
  <c r="N30" i="11"/>
  <c r="N34" i="11"/>
  <c r="N38" i="11"/>
  <c r="N42" i="11"/>
  <c r="N10" i="11"/>
  <c r="N12" i="11"/>
  <c r="N20" i="11"/>
  <c r="N24" i="11"/>
  <c r="N28" i="11"/>
  <c r="N32" i="11"/>
  <c r="N36" i="11"/>
  <c r="N40" i="11"/>
  <c r="N17" i="11"/>
  <c r="N29" i="11"/>
  <c r="N45" i="11"/>
  <c r="N11" i="11"/>
  <c r="N15" i="11"/>
  <c r="N19" i="11"/>
  <c r="N23" i="11"/>
  <c r="N27" i="11"/>
  <c r="N31" i="11"/>
  <c r="N35" i="11"/>
  <c r="N39" i="11"/>
  <c r="N43" i="11"/>
  <c r="N16" i="11"/>
  <c r="N44" i="11"/>
  <c r="N21" i="11"/>
  <c r="N33" i="11"/>
  <c r="N37" i="11"/>
  <c r="C11" i="13"/>
  <c r="M71" i="15"/>
  <c r="M76" i="15" s="1"/>
  <c r="M62" i="15"/>
  <c r="M61" i="15"/>
  <c r="C14" i="13" l="1"/>
  <c r="G59" i="15" l="1"/>
  <c r="M59" i="15" s="1"/>
  <c r="C58" i="13" l="1"/>
  <c r="E51" i="15"/>
  <c r="E35" i="15"/>
  <c r="G35" i="15" s="1"/>
  <c r="M35" i="15" s="1"/>
  <c r="E34" i="15"/>
  <c r="G34" i="15" s="1"/>
  <c r="M34" i="15" s="1"/>
  <c r="E50" i="15"/>
  <c r="G50" i="15" s="1"/>
  <c r="M50" i="15" s="1"/>
  <c r="E49" i="15"/>
  <c r="G49" i="15" s="1"/>
  <c r="M49" i="15" s="1"/>
  <c r="E33" i="15"/>
  <c r="G33" i="15" s="1"/>
  <c r="M33" i="15" s="1"/>
  <c r="E36" i="15"/>
  <c r="G36" i="15" s="1"/>
  <c r="M36" i="15" s="1"/>
  <c r="E32" i="15"/>
  <c r="G32" i="15" s="1"/>
  <c r="M32" i="15" s="1"/>
  <c r="C8" i="13"/>
  <c r="M37" i="15" l="1"/>
  <c r="C59" i="13"/>
  <c r="E58" i="13"/>
  <c r="G51" i="15"/>
  <c r="M51" i="15" s="1"/>
  <c r="E54" i="15"/>
  <c r="N35" i="15" l="1"/>
  <c r="N33" i="15"/>
  <c r="N37" i="15"/>
  <c r="N36" i="15"/>
  <c r="N34" i="15"/>
  <c r="N32" i="15"/>
  <c r="C10" i="13"/>
  <c r="E59" i="13"/>
  <c r="G54" i="15"/>
  <c r="M54" i="15" s="1"/>
  <c r="M55" i="15" s="1"/>
  <c r="G63" i="15"/>
  <c r="M63" i="15" l="1"/>
  <c r="M64" i="15" s="1"/>
  <c r="G64" i="15"/>
  <c r="N60" i="15" l="1"/>
  <c r="N64" i="15"/>
  <c r="N62" i="15"/>
  <c r="N61" i="15"/>
  <c r="N59" i="15"/>
  <c r="N63" i="15"/>
  <c r="C12" i="13"/>
  <c r="C13" i="13" l="1"/>
  <c r="C15" i="13" s="1"/>
  <c r="E15" i="13" l="1"/>
  <c r="D15" i="13" l="1"/>
</calcChain>
</file>

<file path=xl/sharedStrings.xml><?xml version="1.0" encoding="utf-8"?>
<sst xmlns="http://schemas.openxmlformats.org/spreadsheetml/2006/main" count="746" uniqueCount="541">
  <si>
    <t>チタン合金、亜鉛合金、ロウ接合金、焼結合金等の合計</t>
  </si>
  <si>
    <t>区分省略</t>
  </si>
  <si>
    <t>冷凍機油（充填量）</t>
  </si>
  <si>
    <t>導体材</t>
  </si>
  <si>
    <t>銅</t>
  </si>
  <si>
    <t>被覆材</t>
  </si>
  <si>
    <t>ステンレス鋼</t>
    <rPh sb="5" eb="6">
      <t>コウ</t>
    </rPh>
    <phoneticPr fontId="3"/>
  </si>
  <si>
    <t>マルテンサイト系・フェライト系・オーステナイト系の合計</t>
    <rPh sb="7" eb="8">
      <t>ケイ</t>
    </rPh>
    <rPh sb="14" eb="15">
      <t>ケイ</t>
    </rPh>
    <rPh sb="23" eb="24">
      <t>ケイ</t>
    </rPh>
    <rPh sb="25" eb="27">
      <t>ゴウケイ</t>
    </rPh>
    <phoneticPr fontId="3"/>
  </si>
  <si>
    <t>その他鉄鋼</t>
    <rPh sb="2" eb="3">
      <t>ホカ</t>
    </rPh>
    <rPh sb="3" eb="5">
      <t>テッコウ</t>
    </rPh>
    <phoneticPr fontId="3"/>
  </si>
  <si>
    <t>ガラス繊維</t>
    <rPh sb="3" eb="5">
      <t>センイ</t>
    </rPh>
    <phoneticPr fontId="3"/>
  </si>
  <si>
    <t>真空断熱材</t>
    <rPh sb="0" eb="2">
      <t>シンクウ</t>
    </rPh>
    <rPh sb="2" eb="5">
      <t>ダンネツザイ</t>
    </rPh>
    <phoneticPr fontId="3"/>
  </si>
  <si>
    <t>その他</t>
    <rPh sb="2" eb="3">
      <t>ホカ</t>
    </rPh>
    <phoneticPr fontId="3"/>
  </si>
  <si>
    <t>区分省略</t>
    <rPh sb="0" eb="2">
      <t>クブン</t>
    </rPh>
    <rPh sb="2" eb="4">
      <t>ショウリャク</t>
    </rPh>
    <phoneticPr fontId="3"/>
  </si>
  <si>
    <t>木材</t>
    <rPh sb="0" eb="2">
      <t>モクザイ</t>
    </rPh>
    <phoneticPr fontId="3"/>
  </si>
  <si>
    <t>印刷紙</t>
    <rPh sb="0" eb="2">
      <t>インサツ</t>
    </rPh>
    <rPh sb="2" eb="3">
      <t>ガミ</t>
    </rPh>
    <phoneticPr fontId="3"/>
  </si>
  <si>
    <t>取扱説明書等</t>
    <rPh sb="0" eb="2">
      <t>トリアツカイ</t>
    </rPh>
    <rPh sb="2" eb="5">
      <t>セツメイショ</t>
    </rPh>
    <rPh sb="5" eb="6">
      <t>ナド</t>
    </rPh>
    <phoneticPr fontId="3"/>
  </si>
  <si>
    <t>樹脂シート</t>
    <rPh sb="0" eb="2">
      <t>ジュシ</t>
    </rPh>
    <phoneticPr fontId="3"/>
  </si>
  <si>
    <t>発泡スチロール</t>
    <rPh sb="0" eb="2">
      <t>ハッポウ</t>
    </rPh>
    <phoneticPr fontId="3"/>
  </si>
  <si>
    <t>結束バンド</t>
    <rPh sb="0" eb="2">
      <t>ケッソク</t>
    </rPh>
    <phoneticPr fontId="3"/>
  </si>
  <si>
    <t>鉄</t>
    <rPh sb="0" eb="1">
      <t>テツ</t>
    </rPh>
    <phoneticPr fontId="3"/>
  </si>
  <si>
    <t>数値</t>
    <rPh sb="0" eb="2">
      <t>スウチ</t>
    </rPh>
    <phoneticPr fontId="3"/>
  </si>
  <si>
    <t>表面処理鋼板</t>
    <rPh sb="0" eb="2">
      <t>ヒョウメン</t>
    </rPh>
    <rPh sb="2" eb="4">
      <t>ショリ</t>
    </rPh>
    <rPh sb="4" eb="6">
      <t>コウハン</t>
    </rPh>
    <phoneticPr fontId="3"/>
  </si>
  <si>
    <t>ステンレス鋼板</t>
    <rPh sb="5" eb="7">
      <t>コウハン</t>
    </rPh>
    <phoneticPr fontId="3"/>
  </si>
  <si>
    <t>ポリスチレン（一般用）</t>
    <rPh sb="7" eb="9">
      <t>イッパン</t>
    </rPh>
    <rPh sb="9" eb="10">
      <t>ヨウ</t>
    </rPh>
    <phoneticPr fontId="3"/>
  </si>
  <si>
    <t>ポリウレタン（発泡）</t>
    <rPh sb="7" eb="9">
      <t>ハッポウ</t>
    </rPh>
    <phoneticPr fontId="3"/>
  </si>
  <si>
    <t>ポリエステル短繊維</t>
    <rPh sb="6" eb="9">
      <t>タンセンイ</t>
    </rPh>
    <phoneticPr fontId="3"/>
  </si>
  <si>
    <t>名　　称</t>
    <rPh sb="0" eb="1">
      <t>ナ</t>
    </rPh>
    <rPh sb="3" eb="4">
      <t>ショウ</t>
    </rPh>
    <phoneticPr fontId="3"/>
  </si>
  <si>
    <t>他金属</t>
    <rPh sb="0" eb="1">
      <t>ホカ</t>
    </rPh>
    <phoneticPr fontId="3"/>
  </si>
  <si>
    <t>他素材</t>
    <rPh sb="0" eb="1">
      <t>タ</t>
    </rPh>
    <phoneticPr fontId="3"/>
  </si>
  <si>
    <t>合成ゴム</t>
    <rPh sb="0" eb="2">
      <t>ゴウセイ</t>
    </rPh>
    <phoneticPr fontId="3"/>
  </si>
  <si>
    <t>基板</t>
    <rPh sb="0" eb="2">
      <t>キバン</t>
    </rPh>
    <phoneticPr fontId="3"/>
  </si>
  <si>
    <t>大分類</t>
    <rPh sb="0" eb="3">
      <t>ダイブンルイ</t>
    </rPh>
    <phoneticPr fontId="3"/>
  </si>
  <si>
    <t>小分類</t>
    <rPh sb="0" eb="3">
      <t>ショウブンルイ</t>
    </rPh>
    <phoneticPr fontId="3"/>
  </si>
  <si>
    <t>素材製造</t>
    <rPh sb="0" eb="2">
      <t>ソザイ</t>
    </rPh>
    <rPh sb="2" eb="4">
      <t>セイゾウ</t>
    </rPh>
    <phoneticPr fontId="3"/>
  </si>
  <si>
    <t>合計：</t>
    <rPh sb="0" eb="2">
      <t>ゴウケイ</t>
    </rPh>
    <phoneticPr fontId="3"/>
  </si>
  <si>
    <t>質量</t>
    <rPh sb="0" eb="2">
      <t>シツリョウ</t>
    </rPh>
    <phoneticPr fontId="3"/>
  </si>
  <si>
    <t>素材</t>
    <rPh sb="0" eb="2">
      <t>ソザイ</t>
    </rPh>
    <phoneticPr fontId="3"/>
  </si>
  <si>
    <t>収集した一次データ</t>
    <rPh sb="0" eb="2">
      <t>シュウシュウ</t>
    </rPh>
    <rPh sb="4" eb="6">
      <t>イチジ</t>
    </rPh>
    <phoneticPr fontId="3"/>
  </si>
  <si>
    <t>名称（単位）</t>
    <rPh sb="0" eb="2">
      <t>メイショウ</t>
    </rPh>
    <rPh sb="3" eb="5">
      <t>タンイ</t>
    </rPh>
    <phoneticPr fontId="3"/>
  </si>
  <si>
    <t>灯油（Ｌ）</t>
    <rPh sb="0" eb="2">
      <t>トウユ</t>
    </rPh>
    <phoneticPr fontId="3"/>
  </si>
  <si>
    <t>重油（Ｌ）</t>
    <rPh sb="0" eb="2">
      <t>ジュウユ</t>
    </rPh>
    <phoneticPr fontId="3"/>
  </si>
  <si>
    <t>排出物</t>
    <rPh sb="0" eb="2">
      <t>ハイシュツ</t>
    </rPh>
    <rPh sb="2" eb="3">
      <t>ブツ</t>
    </rPh>
    <phoneticPr fontId="3"/>
  </si>
  <si>
    <t>輸送</t>
    <rPh sb="0" eb="2">
      <t>ユソウ</t>
    </rPh>
    <phoneticPr fontId="3"/>
  </si>
  <si>
    <t>輸送手段名称（積載率）</t>
    <rPh sb="0" eb="2">
      <t>ユソウ</t>
    </rPh>
    <rPh sb="2" eb="4">
      <t>シュダン</t>
    </rPh>
    <rPh sb="4" eb="6">
      <t>メイショウ</t>
    </rPh>
    <rPh sb="7" eb="9">
      <t>セキサイ</t>
    </rPh>
    <rPh sb="9" eb="10">
      <t>リツ</t>
    </rPh>
    <phoneticPr fontId="3"/>
  </si>
  <si>
    <t>小売店→購入者</t>
    <rPh sb="0" eb="2">
      <t>コウリ</t>
    </rPh>
    <rPh sb="2" eb="3">
      <t>テン</t>
    </rPh>
    <rPh sb="4" eb="7">
      <t>コウニュウシャ</t>
    </rPh>
    <phoneticPr fontId="3"/>
  </si>
  <si>
    <t>船舶</t>
    <rPh sb="0" eb="2">
      <t>センパク</t>
    </rPh>
    <phoneticPr fontId="3"/>
  </si>
  <si>
    <t>年</t>
    <rPh sb="0" eb="1">
      <t>ネン</t>
    </rPh>
    <phoneticPr fontId="3"/>
  </si>
  <si>
    <t>回収輸送</t>
    <rPh sb="0" eb="2">
      <t>カイシュウ</t>
    </rPh>
    <rPh sb="2" eb="4">
      <t>ユソウ</t>
    </rPh>
    <phoneticPr fontId="3"/>
  </si>
  <si>
    <t>リサイクル効果（控除）</t>
    <rPh sb="5" eb="7">
      <t>コウカ</t>
    </rPh>
    <rPh sb="8" eb="10">
      <t>コウジョ</t>
    </rPh>
    <phoneticPr fontId="3"/>
  </si>
  <si>
    <t>埋立処分</t>
    <rPh sb="0" eb="2">
      <t>ウメタテ</t>
    </rPh>
    <rPh sb="2" eb="4">
      <t>ショブン</t>
    </rPh>
    <phoneticPr fontId="3"/>
  </si>
  <si>
    <t>排出者→小売店</t>
    <rPh sb="0" eb="3">
      <t>ハイシュツシャ</t>
    </rPh>
    <rPh sb="4" eb="6">
      <t>コウリ</t>
    </rPh>
    <rPh sb="6" eb="7">
      <t>テン</t>
    </rPh>
    <phoneticPr fontId="3"/>
  </si>
  <si>
    <t>使用</t>
    <rPh sb="0" eb="2">
      <t>シヨウ</t>
    </rPh>
    <phoneticPr fontId="3"/>
  </si>
  <si>
    <t>合計</t>
    <rPh sb="0" eb="2">
      <t>ゴウケイ</t>
    </rPh>
    <phoneticPr fontId="3"/>
  </si>
  <si>
    <t>製品仕様</t>
    <rPh sb="0" eb="2">
      <t>セイヒン</t>
    </rPh>
    <rPh sb="2" eb="4">
      <t>シヨウ</t>
    </rPh>
    <phoneticPr fontId="3"/>
  </si>
  <si>
    <t>算出者氏名</t>
    <rPh sb="0" eb="2">
      <t>サンシュツ</t>
    </rPh>
    <rPh sb="2" eb="3">
      <t>シャ</t>
    </rPh>
    <rPh sb="3" eb="5">
      <t>シメイ</t>
    </rPh>
    <phoneticPr fontId="3"/>
  </si>
  <si>
    <t>算出者所属</t>
    <rPh sb="0" eb="2">
      <t>サンシュツ</t>
    </rPh>
    <rPh sb="2" eb="3">
      <t>シャ</t>
    </rPh>
    <rPh sb="3" eb="5">
      <t>ショゾク</t>
    </rPh>
    <phoneticPr fontId="3"/>
  </si>
  <si>
    <t>算出日</t>
    <rPh sb="0" eb="2">
      <t>サンシュツ</t>
    </rPh>
    <rPh sb="2" eb="3">
      <t>ビ</t>
    </rPh>
    <phoneticPr fontId="3"/>
  </si>
  <si>
    <t>算出者</t>
    <rPh sb="0" eb="2">
      <t>サンシュツ</t>
    </rPh>
    <rPh sb="2" eb="3">
      <t>シャ</t>
    </rPh>
    <phoneticPr fontId="3"/>
  </si>
  <si>
    <t>算出日</t>
    <rPh sb="0" eb="2">
      <t>サンシュツ</t>
    </rPh>
    <rPh sb="2" eb="3">
      <t>ヒ</t>
    </rPh>
    <phoneticPr fontId="3"/>
  </si>
  <si>
    <t>処分合計：</t>
    <rPh sb="0" eb="2">
      <t>ショブン</t>
    </rPh>
    <rPh sb="2" eb="4">
      <t>ゴウケイ</t>
    </rPh>
    <phoneticPr fontId="3"/>
  </si>
  <si>
    <t>金属</t>
    <rPh sb="0" eb="2">
      <t>キンゾク</t>
    </rPh>
    <phoneticPr fontId="3"/>
  </si>
  <si>
    <t>名　　称（単位）</t>
    <rPh sb="0" eb="1">
      <t>ナ</t>
    </rPh>
    <rPh sb="3" eb="4">
      <t>ショウ</t>
    </rPh>
    <rPh sb="5" eb="7">
      <t>タンイ</t>
    </rPh>
    <phoneticPr fontId="3"/>
  </si>
  <si>
    <t>輸送質量</t>
    <rPh sb="0" eb="2">
      <t>ユソウ</t>
    </rPh>
    <rPh sb="2" eb="4">
      <t>シツリョウ</t>
    </rPh>
    <phoneticPr fontId="3"/>
  </si>
  <si>
    <t>輸送距離</t>
    <rPh sb="0" eb="2">
      <t>ユソウ</t>
    </rPh>
    <rPh sb="2" eb="4">
      <t>キョリ</t>
    </rPh>
    <phoneticPr fontId="3"/>
  </si>
  <si>
    <t>輸送トンキロ</t>
    <rPh sb="0" eb="2">
      <t>ユソウ</t>
    </rPh>
    <phoneticPr fontId="3"/>
  </si>
  <si>
    <t>使用年数</t>
    <rPh sb="0" eb="2">
      <t>シヨウ</t>
    </rPh>
    <rPh sb="2" eb="4">
      <t>ネンスウ</t>
    </rPh>
    <phoneticPr fontId="3"/>
  </si>
  <si>
    <t>総消費量</t>
    <rPh sb="0" eb="1">
      <t>ソウ</t>
    </rPh>
    <rPh sb="1" eb="4">
      <t>ショウヒリョウ</t>
    </rPh>
    <phoneticPr fontId="3"/>
  </si>
  <si>
    <t>調達（素材）</t>
    <rPh sb="0" eb="2">
      <t>チョウタツ</t>
    </rPh>
    <rPh sb="3" eb="5">
      <t>ソザイ</t>
    </rPh>
    <phoneticPr fontId="3"/>
  </si>
  <si>
    <t>輸送シナリオ</t>
    <rPh sb="0" eb="2">
      <t>ユソウ</t>
    </rPh>
    <phoneticPr fontId="3"/>
  </si>
  <si>
    <t>エネルギー等
の使用量</t>
    <rPh sb="5" eb="6">
      <t>トウ</t>
    </rPh>
    <rPh sb="8" eb="11">
      <t>シヨウリョウ</t>
    </rPh>
    <phoneticPr fontId="3"/>
  </si>
  <si>
    <t>素材・部品の質量（収集した一次データ）</t>
    <rPh sb="0" eb="2">
      <t>ソザイ</t>
    </rPh>
    <rPh sb="3" eb="5">
      <t>ブヒン</t>
    </rPh>
    <rPh sb="6" eb="8">
      <t>シツリョウ</t>
    </rPh>
    <rPh sb="9" eb="11">
      <t>シュウシュウ</t>
    </rPh>
    <rPh sb="13" eb="15">
      <t>イチジ</t>
    </rPh>
    <phoneticPr fontId="3"/>
  </si>
  <si>
    <t>廃棄段階</t>
    <rPh sb="0" eb="2">
      <t>ハイキ</t>
    </rPh>
    <rPh sb="2" eb="4">
      <t>ダンカイ</t>
    </rPh>
    <phoneticPr fontId="3"/>
  </si>
  <si>
    <t>備考</t>
    <rPh sb="0" eb="2">
      <t>ビコウ</t>
    </rPh>
    <phoneticPr fontId="3"/>
  </si>
  <si>
    <t>一般社団法人　日本電機工業会</t>
    <rPh sb="0" eb="2">
      <t>イッパン</t>
    </rPh>
    <rPh sb="2" eb="4">
      <t>シャダン</t>
    </rPh>
    <rPh sb="4" eb="6">
      <t>ホウジン</t>
    </rPh>
    <rPh sb="7" eb="9">
      <t>ニホン</t>
    </rPh>
    <rPh sb="9" eb="11">
      <t>デンキ</t>
    </rPh>
    <rPh sb="11" eb="13">
      <t>コウギョウ</t>
    </rPh>
    <rPh sb="13" eb="14">
      <t>カイ</t>
    </rPh>
    <phoneticPr fontId="3"/>
  </si>
  <si>
    <t>消費電力量</t>
    <rPh sb="0" eb="2">
      <t>ショウヒ</t>
    </rPh>
    <rPh sb="2" eb="4">
      <t>デンリョク</t>
    </rPh>
    <rPh sb="4" eb="5">
      <t>リョウ</t>
    </rPh>
    <phoneticPr fontId="3"/>
  </si>
  <si>
    <t>製品質量</t>
    <rPh sb="0" eb="2">
      <t>セイヒン</t>
    </rPh>
    <rPh sb="2" eb="4">
      <t>シツリョウ</t>
    </rPh>
    <phoneticPr fontId="3"/>
  </si>
  <si>
    <t>販売時期</t>
    <rPh sb="0" eb="2">
      <t>ハンバイ</t>
    </rPh>
    <rPh sb="2" eb="4">
      <t>ジキ</t>
    </rPh>
    <phoneticPr fontId="3"/>
  </si>
  <si>
    <t>製造（組立）</t>
    <rPh sb="0" eb="2">
      <t>セイゾウ</t>
    </rPh>
    <rPh sb="3" eb="5">
      <t>クミタテ</t>
    </rPh>
    <phoneticPr fontId="3"/>
  </si>
  <si>
    <t>シクロペンタン</t>
    <phoneticPr fontId="3"/>
  </si>
  <si>
    <t>包装・取説</t>
    <rPh sb="0" eb="2">
      <t>ホウソウ</t>
    </rPh>
    <rPh sb="3" eb="4">
      <t>ト</t>
    </rPh>
    <rPh sb="4" eb="5">
      <t>セツ</t>
    </rPh>
    <phoneticPr fontId="3"/>
  </si>
  <si>
    <t>製造拠点</t>
    <rPh sb="0" eb="2">
      <t>セイゾウ</t>
    </rPh>
    <rPh sb="2" eb="4">
      <t>キョテン</t>
    </rPh>
    <phoneticPr fontId="3"/>
  </si>
  <si>
    <t>中国</t>
    <rPh sb="0" eb="2">
      <t>チュウゴク</t>
    </rPh>
    <phoneticPr fontId="3"/>
  </si>
  <si>
    <t>国内</t>
    <rPh sb="0" eb="2">
      <t>コクナイ</t>
    </rPh>
    <phoneticPr fontId="3"/>
  </si>
  <si>
    <t>韓国</t>
    <rPh sb="0" eb="2">
      <t>カンコク</t>
    </rPh>
    <phoneticPr fontId="3"/>
  </si>
  <si>
    <t>その他</t>
    <rPh sb="2" eb="3">
      <t>タ</t>
    </rPh>
    <phoneticPr fontId="3"/>
  </si>
  <si>
    <t>製造拠点から物流拠点までトラック輸送</t>
    <rPh sb="0" eb="2">
      <t>セイゾウ</t>
    </rPh>
    <rPh sb="2" eb="4">
      <t>キョテン</t>
    </rPh>
    <rPh sb="6" eb="8">
      <t>ブツリュウ</t>
    </rPh>
    <rPh sb="8" eb="10">
      <t>キョテン</t>
    </rPh>
    <rPh sb="16" eb="18">
      <t>ユソウ</t>
    </rPh>
    <phoneticPr fontId="3"/>
  </si>
  <si>
    <t>製造拠点（国内／海外）によりシナリオを設定</t>
    <rPh sb="0" eb="2">
      <t>セイゾウ</t>
    </rPh>
    <rPh sb="2" eb="4">
      <t>キョテン</t>
    </rPh>
    <rPh sb="5" eb="7">
      <t>コクナイ</t>
    </rPh>
    <rPh sb="8" eb="10">
      <t>カイガイ</t>
    </rPh>
    <rPh sb="19" eb="21">
      <t>セッテイ</t>
    </rPh>
    <phoneticPr fontId="3"/>
  </si>
  <si>
    <t>輸送段階</t>
    <rPh sb="0" eb="2">
      <t>ユソウ</t>
    </rPh>
    <rPh sb="2" eb="4">
      <t>ダンカイ</t>
    </rPh>
    <phoneticPr fontId="3"/>
  </si>
  <si>
    <t>使用段階</t>
    <rPh sb="0" eb="2">
      <t>シヨウ</t>
    </rPh>
    <rPh sb="2" eb="4">
      <t>ダンカイ</t>
    </rPh>
    <phoneticPr fontId="3"/>
  </si>
  <si>
    <t>製品製造（組立）段階</t>
    <rPh sb="0" eb="2">
      <t>セイヒン</t>
    </rPh>
    <rPh sb="2" eb="4">
      <t>セイゾウ</t>
    </rPh>
    <rPh sb="5" eb="7">
      <t>クミタテ</t>
    </rPh>
    <rPh sb="8" eb="10">
      <t>ダンカイ</t>
    </rPh>
    <phoneticPr fontId="3"/>
  </si>
  <si>
    <t>製造拠点－港湾</t>
    <rPh sb="0" eb="2">
      <t>セイゾウ</t>
    </rPh>
    <rPh sb="2" eb="4">
      <t>キョテン</t>
    </rPh>
    <rPh sb="5" eb="7">
      <t>コウワン</t>
    </rPh>
    <phoneticPr fontId="3"/>
  </si>
  <si>
    <t>海上輸送</t>
    <rPh sb="0" eb="2">
      <t>カイジョウ</t>
    </rPh>
    <rPh sb="2" eb="4">
      <t>ユソウ</t>
    </rPh>
    <phoneticPr fontId="3"/>
  </si>
  <si>
    <t>国内港湾－物流拠点</t>
    <rPh sb="0" eb="2">
      <t>コクナイ</t>
    </rPh>
    <rPh sb="2" eb="4">
      <t>コウワン</t>
    </rPh>
    <rPh sb="5" eb="7">
      <t>ブツリュウ</t>
    </rPh>
    <rPh sb="7" eb="9">
      <t>キョテン</t>
    </rPh>
    <phoneticPr fontId="3"/>
  </si>
  <si>
    <t>海外</t>
    <rPh sb="0" eb="2">
      <t>カイガイ</t>
    </rPh>
    <phoneticPr fontId="3"/>
  </si>
  <si>
    <t>製造拠点－物流拠点</t>
    <rPh sb="0" eb="2">
      <t>セイゾウ</t>
    </rPh>
    <rPh sb="2" eb="4">
      <t>キョテン</t>
    </rPh>
    <rPh sb="5" eb="7">
      <t>ブツリュウ</t>
    </rPh>
    <rPh sb="7" eb="9">
      <t>キョテン</t>
    </rPh>
    <phoneticPr fontId="3"/>
  </si>
  <si>
    <t>断熱材発泡剤
（ノンフロン）</t>
    <rPh sb="0" eb="3">
      <t>ダンネツザイ</t>
    </rPh>
    <rPh sb="3" eb="5">
      <t>ハッポウ</t>
    </rPh>
    <rPh sb="5" eb="6">
      <t>ザイ</t>
    </rPh>
    <phoneticPr fontId="3"/>
  </si>
  <si>
    <t>冷媒（充填量）
（ノンフロン）</t>
    <rPh sb="0" eb="2">
      <t>レイバイ</t>
    </rPh>
    <rPh sb="3" eb="5">
      <t>ジュウテン</t>
    </rPh>
    <rPh sb="5" eb="6">
      <t>リョウ</t>
    </rPh>
    <phoneticPr fontId="3"/>
  </si>
  <si>
    <t>物流拠点→小売店</t>
    <rPh sb="0" eb="2">
      <t>ブツリュウ</t>
    </rPh>
    <rPh sb="2" eb="4">
      <t>キョテン</t>
    </rPh>
    <rPh sb="5" eb="7">
      <t>コウリ</t>
    </rPh>
    <rPh sb="7" eb="8">
      <t>テン</t>
    </rPh>
    <phoneticPr fontId="3"/>
  </si>
  <si>
    <t>投入エネルギー</t>
    <rPh sb="0" eb="2">
      <t>トウニュウ</t>
    </rPh>
    <phoneticPr fontId="3"/>
  </si>
  <si>
    <t>消費</t>
    <rPh sb="0" eb="2">
      <t>ショウヒ</t>
    </rPh>
    <phoneticPr fontId="3"/>
  </si>
  <si>
    <t>鉄類</t>
    <rPh sb="0" eb="1">
      <t>テツ</t>
    </rPh>
    <rPh sb="1" eb="2">
      <t>ルイ</t>
    </rPh>
    <phoneticPr fontId="3"/>
  </si>
  <si>
    <t>銅類</t>
    <rPh sb="0" eb="1">
      <t>ドウ</t>
    </rPh>
    <rPh sb="1" eb="2">
      <t>ルイ</t>
    </rPh>
    <phoneticPr fontId="3"/>
  </si>
  <si>
    <t>アルミ類</t>
    <rPh sb="3" eb="4">
      <t>ルイ</t>
    </rPh>
    <phoneticPr fontId="3"/>
  </si>
  <si>
    <t>プラスチック類</t>
    <rPh sb="6" eb="7">
      <t>ルイ</t>
    </rPh>
    <phoneticPr fontId="3"/>
  </si>
  <si>
    <t>電子回路基板</t>
    <rPh sb="0" eb="2">
      <t>デンシ</t>
    </rPh>
    <rPh sb="2" eb="4">
      <t>カイロ</t>
    </rPh>
    <rPh sb="4" eb="6">
      <t>キバン</t>
    </rPh>
    <phoneticPr fontId="3"/>
  </si>
  <si>
    <t>調達（素材・部品加工）段階</t>
    <rPh sb="0" eb="2">
      <t>チョウタツ</t>
    </rPh>
    <rPh sb="3" eb="5">
      <t>ソザイ</t>
    </rPh>
    <rPh sb="6" eb="8">
      <t>ブヒン</t>
    </rPh>
    <rPh sb="8" eb="10">
      <t>カコウ</t>
    </rPh>
    <rPh sb="11" eb="13">
      <t>ダンカイ</t>
    </rPh>
    <phoneticPr fontId="3"/>
  </si>
  <si>
    <t>投入量</t>
    <rPh sb="0" eb="2">
      <t>トウニュウ</t>
    </rPh>
    <rPh sb="2" eb="3">
      <t>リョウ</t>
    </rPh>
    <phoneticPr fontId="3"/>
  </si>
  <si>
    <t>段階</t>
    <rPh sb="0" eb="2">
      <t>ダンカイ</t>
    </rPh>
    <phoneticPr fontId="3"/>
  </si>
  <si>
    <t>－</t>
    <phoneticPr fontId="3"/>
  </si>
  <si>
    <t>タイ</t>
    <phoneticPr fontId="3"/>
  </si>
  <si>
    <t>No</t>
    <phoneticPr fontId="3"/>
  </si>
  <si>
    <t>銅</t>
    <phoneticPr fontId="3"/>
  </si>
  <si>
    <t>アルミ</t>
    <phoneticPr fontId="3"/>
  </si>
  <si>
    <t>その他合金</t>
    <phoneticPr fontId="3"/>
  </si>
  <si>
    <t>磁性材</t>
    <phoneticPr fontId="3"/>
  </si>
  <si>
    <t>プラスチック</t>
    <phoneticPr fontId="3"/>
  </si>
  <si>
    <t>ガラス</t>
    <phoneticPr fontId="3"/>
  </si>
  <si>
    <t>セラミック</t>
    <phoneticPr fontId="3"/>
  </si>
  <si>
    <t>ガス</t>
    <phoneticPr fontId="3"/>
  </si>
  <si>
    <t>潤滑油</t>
    <phoneticPr fontId="3"/>
  </si>
  <si>
    <t>-</t>
    <phoneticPr fontId="3"/>
  </si>
  <si>
    <t>導線</t>
    <phoneticPr fontId="3"/>
  </si>
  <si>
    <t>部品付き基板（ディップ後）</t>
    <phoneticPr fontId="3"/>
  </si>
  <si>
    <t>ダンボール</t>
    <phoneticPr fontId="3"/>
  </si>
  <si>
    <t>原単位</t>
    <rPh sb="0" eb="3">
      <t>ゲンタンイ</t>
    </rPh>
    <phoneticPr fontId="3"/>
  </si>
  <si>
    <t>［％］</t>
    <phoneticPr fontId="3"/>
  </si>
  <si>
    <t>ｋｍ</t>
    <phoneticPr fontId="3"/>
  </si>
  <si>
    <t>ｔｋｍ</t>
    <phoneticPr fontId="3"/>
  </si>
  <si>
    <t>シナリオ</t>
    <phoneticPr fontId="3"/>
  </si>
  <si>
    <t>エネルギー</t>
    <phoneticPr fontId="3"/>
  </si>
  <si>
    <t>年間消費電力量</t>
    <rPh sb="0" eb="2">
      <t>ネンカン</t>
    </rPh>
    <rPh sb="2" eb="4">
      <t>ショウヒ</t>
    </rPh>
    <rPh sb="4" eb="6">
      <t>デンリョク</t>
    </rPh>
    <rPh sb="6" eb="7">
      <t>リョウ</t>
    </rPh>
    <phoneticPr fontId="3"/>
  </si>
  <si>
    <t>小売店→指定引取場所</t>
    <rPh sb="0" eb="2">
      <t>コウリ</t>
    </rPh>
    <rPh sb="2" eb="3">
      <t>テン</t>
    </rPh>
    <rPh sb="4" eb="6">
      <t>シテイ</t>
    </rPh>
    <rPh sb="6" eb="7">
      <t>ヒ</t>
    </rPh>
    <rPh sb="7" eb="8">
      <t>ト</t>
    </rPh>
    <rPh sb="8" eb="10">
      <t>バショ</t>
    </rPh>
    <phoneticPr fontId="3"/>
  </si>
  <si>
    <t>リサイクルプラント→埋立処分場</t>
    <rPh sb="10" eb="12">
      <t>ウメタテ</t>
    </rPh>
    <rPh sb="12" eb="15">
      <t>ショブンジョウ</t>
    </rPh>
    <phoneticPr fontId="3"/>
  </si>
  <si>
    <t>リサイクル処理</t>
    <rPh sb="5" eb="7">
      <t>ショリ</t>
    </rPh>
    <phoneticPr fontId="3"/>
  </si>
  <si>
    <t>伸銅品の製造</t>
    <rPh sb="0" eb="2">
      <t>シンドウ</t>
    </rPh>
    <rPh sb="2" eb="3">
      <t>ヒン</t>
    </rPh>
    <rPh sb="4" eb="6">
      <t>セイゾウ</t>
    </rPh>
    <phoneticPr fontId="3"/>
  </si>
  <si>
    <t>塩化ビニル樹脂</t>
    <rPh sb="0" eb="2">
      <t>エンカ</t>
    </rPh>
    <rPh sb="5" eb="7">
      <t>ジュシ</t>
    </rPh>
    <phoneticPr fontId="3"/>
  </si>
  <si>
    <t>伸銅品</t>
    <rPh sb="0" eb="2">
      <t>シンドウ</t>
    </rPh>
    <rPh sb="2" eb="3">
      <t>ヒン</t>
    </rPh>
    <phoneticPr fontId="3"/>
  </si>
  <si>
    <t>塗工印刷洋紙</t>
    <rPh sb="0" eb="1">
      <t>ヌ</t>
    </rPh>
    <rPh sb="1" eb="2">
      <t>コウ</t>
    </rPh>
    <rPh sb="2" eb="4">
      <t>インサツ</t>
    </rPh>
    <rPh sb="4" eb="6">
      <t>ヨウシ</t>
    </rPh>
    <phoneticPr fontId="3"/>
  </si>
  <si>
    <t>埋立処分（産廃）</t>
    <rPh sb="0" eb="2">
      <t>ウメタテ</t>
    </rPh>
    <rPh sb="2" eb="4">
      <t>ショブン</t>
    </rPh>
    <rPh sb="5" eb="7">
      <t>サンパイ</t>
    </rPh>
    <phoneticPr fontId="3"/>
  </si>
  <si>
    <t>銅</t>
    <rPh sb="0" eb="1">
      <t>ドウ</t>
    </rPh>
    <phoneticPr fontId="3"/>
  </si>
  <si>
    <t>ポリプロピレン</t>
    <phoneticPr fontId="3"/>
  </si>
  <si>
    <t>鉄の回収分</t>
    <rPh sb="0" eb="1">
      <t>テツ</t>
    </rPh>
    <rPh sb="2" eb="4">
      <t>カイシュウ</t>
    </rPh>
    <rPh sb="4" eb="5">
      <t>ブン</t>
    </rPh>
    <phoneticPr fontId="3"/>
  </si>
  <si>
    <t>銅の回収分</t>
    <rPh sb="0" eb="1">
      <t>ドウ</t>
    </rPh>
    <rPh sb="2" eb="4">
      <t>カイシュウ</t>
    </rPh>
    <rPh sb="4" eb="5">
      <t>ブン</t>
    </rPh>
    <phoneticPr fontId="3"/>
  </si>
  <si>
    <t>アルミの回収分</t>
    <rPh sb="4" eb="6">
      <t>カイシュウ</t>
    </rPh>
    <rPh sb="6" eb="7">
      <t>ブン</t>
    </rPh>
    <phoneticPr fontId="3"/>
  </si>
  <si>
    <t>電気亜鉛めっき鋼板</t>
    <rPh sb="0" eb="2">
      <t>デンキ</t>
    </rPh>
    <rPh sb="2" eb="4">
      <t>アエン</t>
    </rPh>
    <rPh sb="7" eb="9">
      <t>コウハン</t>
    </rPh>
    <phoneticPr fontId="3"/>
  </si>
  <si>
    <t>アルミニウム板材（汎用）</t>
    <rPh sb="6" eb="7">
      <t>イタ</t>
    </rPh>
    <rPh sb="7" eb="8">
      <t>ザイ</t>
    </rPh>
    <rPh sb="9" eb="11">
      <t>ハンヨウ</t>
    </rPh>
    <phoneticPr fontId="3"/>
  </si>
  <si>
    <t>金属チタン</t>
    <rPh sb="0" eb="2">
      <t>キンゾク</t>
    </rPh>
    <phoneticPr fontId="3"/>
  </si>
  <si>
    <t>ガラス繊維（チョップドストランドマット）</t>
    <rPh sb="3" eb="5">
      <t>センイ</t>
    </rPh>
    <phoneticPr fontId="3"/>
  </si>
  <si>
    <t>[kg]</t>
    <phoneticPr fontId="3"/>
  </si>
  <si>
    <t>リサイクル段階</t>
    <rPh sb="5" eb="7">
      <t>ダンカイ</t>
    </rPh>
    <phoneticPr fontId="3"/>
  </si>
  <si>
    <t>プラスチックの回収分</t>
    <rPh sb="7" eb="9">
      <t>カイシュウ</t>
    </rPh>
    <rPh sb="9" eb="10">
      <t>ブン</t>
    </rPh>
    <phoneticPr fontId="3"/>
  </si>
  <si>
    <t>製品製造段階</t>
    <rPh sb="0" eb="2">
      <t>セイヒン</t>
    </rPh>
    <rPh sb="2" eb="4">
      <t>セイゾウ</t>
    </rPh>
    <rPh sb="4" eb="6">
      <t>ダンカイ</t>
    </rPh>
    <phoneticPr fontId="3"/>
  </si>
  <si>
    <t>プラスチックの回収分</t>
    <phoneticPr fontId="3"/>
  </si>
  <si>
    <t>プラ</t>
    <phoneticPr fontId="3"/>
  </si>
  <si>
    <t>潤滑油</t>
    <rPh sb="0" eb="2">
      <t>ジュンカツ</t>
    </rPh>
    <rPh sb="2" eb="3">
      <t>ユ</t>
    </rPh>
    <phoneticPr fontId="3"/>
  </si>
  <si>
    <t>普通板ガラス</t>
    <rPh sb="0" eb="2">
      <t>フツウ</t>
    </rPh>
    <rPh sb="2" eb="3">
      <t>イタ</t>
    </rPh>
    <phoneticPr fontId="3"/>
  </si>
  <si>
    <t>木材チップ</t>
    <rPh sb="0" eb="2">
      <t>モクザイ</t>
    </rPh>
    <phoneticPr fontId="3"/>
  </si>
  <si>
    <t>イソブタン</t>
    <phoneticPr fontId="3"/>
  </si>
  <si>
    <t>ペンタン</t>
    <phoneticPr fontId="3"/>
  </si>
  <si>
    <t>※日本電機工業会 環境技術専門委員会の許可なく</t>
    <rPh sb="1" eb="3">
      <t>ニホン</t>
    </rPh>
    <rPh sb="3" eb="5">
      <t>デンキ</t>
    </rPh>
    <rPh sb="5" eb="8">
      <t>コウギョウカイ</t>
    </rPh>
    <rPh sb="9" eb="11">
      <t>カンキョウ</t>
    </rPh>
    <rPh sb="11" eb="13">
      <t>ギジュツ</t>
    </rPh>
    <rPh sb="13" eb="15">
      <t>センモン</t>
    </rPh>
    <rPh sb="15" eb="18">
      <t>イインカイ</t>
    </rPh>
    <rPh sb="19" eb="21">
      <t>キョカ</t>
    </rPh>
    <phoneticPr fontId="3"/>
  </si>
  <si>
    <t>再生プラスチック成形材料の製造</t>
    <rPh sb="0" eb="2">
      <t>サイセイ</t>
    </rPh>
    <rPh sb="8" eb="10">
      <t>セイケイ</t>
    </rPh>
    <rPh sb="10" eb="12">
      <t>ザイリョウ</t>
    </rPh>
    <rPh sb="13" eb="15">
      <t>セイゾウ</t>
    </rPh>
    <phoneticPr fontId="3"/>
  </si>
  <si>
    <t>ﾘｻｲｸﾙ控除</t>
    <rPh sb="5" eb="7">
      <t>コウジョ</t>
    </rPh>
    <phoneticPr fontId="3"/>
  </si>
  <si>
    <t>処分</t>
    <rPh sb="0" eb="2">
      <t>ショブン</t>
    </rPh>
    <phoneticPr fontId="3"/>
  </si>
  <si>
    <t>名称</t>
    <rPh sb="0" eb="2">
      <t>メイショウ</t>
    </rPh>
    <phoneticPr fontId="3"/>
  </si>
  <si>
    <t>埋立処分（産廃）（kg）</t>
    <rPh sb="0" eb="2">
      <t>ウメタテ</t>
    </rPh>
    <rPh sb="2" eb="4">
      <t>ショブン</t>
    </rPh>
    <rPh sb="5" eb="7">
      <t>サンパイ</t>
    </rPh>
    <phoneticPr fontId="3"/>
  </si>
  <si>
    <t>指定引取場所→ﾘｻｲｸﾙﾌﾟﾗﾝﾄ</t>
    <rPh sb="0" eb="2">
      <t>シテイ</t>
    </rPh>
    <rPh sb="2" eb="3">
      <t>ヒ</t>
    </rPh>
    <rPh sb="3" eb="4">
      <t>ト</t>
    </rPh>
    <rPh sb="4" eb="6">
      <t>バショ</t>
    </rPh>
    <phoneticPr fontId="3"/>
  </si>
  <si>
    <t>製品製造（組立）</t>
    <rPh sb="0" eb="2">
      <t>セイヒン</t>
    </rPh>
    <rPh sb="2" eb="4">
      <t>セイゾウ</t>
    </rPh>
    <rPh sb="5" eb="7">
      <t>クミタテ</t>
    </rPh>
    <phoneticPr fontId="3"/>
  </si>
  <si>
    <t>段ボール箱</t>
    <rPh sb="0" eb="1">
      <t>ダン</t>
    </rPh>
    <rPh sb="4" eb="5">
      <t>バコ</t>
    </rPh>
    <phoneticPr fontId="3"/>
  </si>
  <si>
    <t>リサイクル控除</t>
    <rPh sb="5" eb="7">
      <t>コウジョ</t>
    </rPh>
    <phoneticPr fontId="3"/>
  </si>
  <si>
    <t>部材</t>
    <rPh sb="0" eb="2">
      <t>ブザイ</t>
    </rPh>
    <phoneticPr fontId="3"/>
  </si>
  <si>
    <t>製品輸送</t>
    <rPh sb="0" eb="2">
      <t>セイヒン</t>
    </rPh>
    <rPh sb="2" eb="4">
      <t>ユソウ</t>
    </rPh>
    <phoneticPr fontId="3"/>
  </si>
  <si>
    <t>銅（合金を含む）</t>
    <rPh sb="2" eb="4">
      <t>ゴウキン</t>
    </rPh>
    <rPh sb="5" eb="6">
      <t>フク</t>
    </rPh>
    <phoneticPr fontId="3"/>
  </si>
  <si>
    <t>アルミ（合金を含む）</t>
    <phoneticPr fontId="3"/>
  </si>
  <si>
    <t>鉄鋼</t>
    <rPh sb="0" eb="2">
      <t>テッコウ</t>
    </rPh>
    <phoneticPr fontId="3"/>
  </si>
  <si>
    <t>区分省略</t>
    <phoneticPr fontId="3"/>
  </si>
  <si>
    <t>ゴム　</t>
    <phoneticPr fontId="3"/>
  </si>
  <si>
    <t>プラスチック</t>
    <phoneticPr fontId="3"/>
  </si>
  <si>
    <t>圧縮機</t>
    <rPh sb="0" eb="3">
      <t>アッシュクキ</t>
    </rPh>
    <phoneticPr fontId="3"/>
  </si>
  <si>
    <t>圧縮機（冷蔵庫用又はエアコン用）</t>
    <rPh sb="0" eb="3">
      <t>アッシュクキ</t>
    </rPh>
    <rPh sb="4" eb="7">
      <t>レイゾウコ</t>
    </rPh>
    <rPh sb="7" eb="8">
      <t>ヨウ</t>
    </rPh>
    <rPh sb="8" eb="9">
      <t>マタ</t>
    </rPh>
    <rPh sb="14" eb="15">
      <t>ヨウ</t>
    </rPh>
    <phoneticPr fontId="3"/>
  </si>
  <si>
    <t>入力不要（参照セル、算術式など）</t>
    <rPh sb="0" eb="2">
      <t>ニュウリョク</t>
    </rPh>
    <rPh sb="2" eb="4">
      <t>フヨウ</t>
    </rPh>
    <rPh sb="5" eb="7">
      <t>サンショウ</t>
    </rPh>
    <rPh sb="10" eb="13">
      <t>サンジュツシキ</t>
    </rPh>
    <phoneticPr fontId="3"/>
  </si>
  <si>
    <t>入力不要（項目名など）</t>
    <rPh sb="0" eb="2">
      <t>ニュウリョク</t>
    </rPh>
    <rPh sb="2" eb="4">
      <t>フヨウ</t>
    </rPh>
    <rPh sb="5" eb="7">
      <t>コウモク</t>
    </rPh>
    <rPh sb="7" eb="8">
      <t>メイ</t>
    </rPh>
    <phoneticPr fontId="3"/>
  </si>
  <si>
    <t>目的</t>
    <rPh sb="0" eb="2">
      <t>モクテキ</t>
    </rPh>
    <phoneticPr fontId="3"/>
  </si>
  <si>
    <t>凡例</t>
    <rPh sb="0" eb="2">
      <t>ハンレイ</t>
    </rPh>
    <phoneticPr fontId="3"/>
  </si>
  <si>
    <t>製品名</t>
    <rPh sb="0" eb="2">
      <t>セイヒン</t>
    </rPh>
    <rPh sb="2" eb="3">
      <t>メイ</t>
    </rPh>
    <phoneticPr fontId="3"/>
  </si>
  <si>
    <t>考察</t>
    <rPh sb="0" eb="2">
      <t>コウサツ</t>
    </rPh>
    <phoneticPr fontId="3"/>
  </si>
  <si>
    <t>kg</t>
    <phoneticPr fontId="3"/>
  </si>
  <si>
    <t>kg</t>
    <phoneticPr fontId="3"/>
  </si>
  <si>
    <t>包装材質量</t>
    <rPh sb="0" eb="3">
      <t>ホウソウザイ</t>
    </rPh>
    <rPh sb="3" eb="5">
      <t>シツリョウ</t>
    </rPh>
    <phoneticPr fontId="3"/>
  </si>
  <si>
    <t>強化ガラス</t>
    <rPh sb="0" eb="2">
      <t>キョウカ</t>
    </rPh>
    <phoneticPr fontId="3"/>
  </si>
  <si>
    <t>灯油の燃焼（L）</t>
    <rPh sb="0" eb="2">
      <t>トウユ</t>
    </rPh>
    <rPh sb="3" eb="5">
      <t>ネンショウ</t>
    </rPh>
    <phoneticPr fontId="3"/>
  </si>
  <si>
    <t>必要なデータ：年間消費電力量、使用年数</t>
  </si>
  <si>
    <t>算出条件</t>
    <rPh sb="0" eb="2">
      <t>サンシュツ</t>
    </rPh>
    <rPh sb="2" eb="4">
      <t>ジョウケン</t>
    </rPh>
    <phoneticPr fontId="3"/>
  </si>
  <si>
    <t>アルミニウム</t>
    <phoneticPr fontId="3"/>
  </si>
  <si>
    <t>フェロアロイ</t>
    <phoneticPr fontId="3"/>
  </si>
  <si>
    <t>kWh/kg</t>
    <phoneticPr fontId="3"/>
  </si>
  <si>
    <t>リサイクル効果（控除）</t>
  </si>
  <si>
    <t>使用マニュアル</t>
  </si>
  <si>
    <t>1.はじめに</t>
  </si>
  <si>
    <t>算出結果の活用に当たってはユーザー責任の範囲でご判断ください。</t>
  </si>
  <si>
    <t>算出結果を社外に公表する場合は、本手法を使用した旨、明記してください。</t>
  </si>
  <si>
    <t>凡例</t>
  </si>
  <si>
    <t>入力不要（参照セル、算術式など）</t>
  </si>
  <si>
    <t>入力不要（項目名など）</t>
  </si>
  <si>
    <t>(2)記入事項と手順</t>
  </si>
  <si>
    <t>算出対象製品名、実施者名・所属、算出の日付を記入してください。</t>
  </si>
  <si>
    <t>リサイクルプラントにおけるリサイクル処理のためのエネルギー。</t>
  </si>
  <si>
    <t>データの収集方法：</t>
  </si>
  <si>
    <t>①製品の設計値・実測値</t>
  </si>
  <si>
    <t>②過去の類似データ</t>
  </si>
  <si>
    <t>③その他</t>
  </si>
  <si>
    <t>製造段階の投入エネルギー</t>
  </si>
  <si>
    <t>必要なデータ：対象製品の1台あたりの製造エネルギー</t>
  </si>
  <si>
    <t>必要なデータ：輸送距離、輸送手段、輸送質量、積載率</t>
  </si>
  <si>
    <t>回収段階</t>
  </si>
  <si>
    <t>廃棄・リサイクル</t>
  </si>
  <si>
    <t>リサイクル処理(プラスチック再生)</t>
  </si>
  <si>
    <t>必要なデータ：リサイクルプラントで回収されたプラスチックのうち再生される質量</t>
  </si>
  <si>
    <t>データの収集方法：調査等</t>
  </si>
  <si>
    <t>埋立処分</t>
  </si>
  <si>
    <t>必要なデータ：再生される素材別質量</t>
  </si>
  <si>
    <t>・</t>
    <phoneticPr fontId="3"/>
  </si>
  <si>
    <t>4)製品輸送段階</t>
    <phoneticPr fontId="3"/>
  </si>
  <si>
    <t>5)使用段階</t>
    <phoneticPr fontId="3"/>
  </si>
  <si>
    <t>6)回収、廃棄・リサイクル段階の算出</t>
    <phoneticPr fontId="3"/>
  </si>
  <si>
    <t>冷蔵庫/エアコン用:潤滑油無し</t>
    <rPh sb="0" eb="3">
      <t>レイゾウコ</t>
    </rPh>
    <rPh sb="8" eb="9">
      <t>ヨウ</t>
    </rPh>
    <rPh sb="10" eb="13">
      <t>ジュンカツユ</t>
    </rPh>
    <rPh sb="13" eb="14">
      <t>ナ</t>
    </rPh>
    <phoneticPr fontId="3"/>
  </si>
  <si>
    <t>http://www.env.go.jp/council/former2013/03haiki/y0319-04/mat03-1.pdf</t>
    <phoneticPr fontId="3"/>
  </si>
  <si>
    <t>リサイクル率：出典4</t>
    <rPh sb="5" eb="6">
      <t>リツ</t>
    </rPh>
    <rPh sb="7" eb="9">
      <t>シュッテン</t>
    </rPh>
    <phoneticPr fontId="3"/>
  </si>
  <si>
    <t>必要なデータ：リサイクルプラントにおける製品1kgあたりのリサイクル処理エネルギー[kWh/kg]</t>
    <rPh sb="20" eb="22">
      <t>セイヒン</t>
    </rPh>
    <phoneticPr fontId="3"/>
  </si>
  <si>
    <t>製品質量と包装材質量は各々カタログ値又は実測値を記入してください。</t>
    <rPh sb="0" eb="2">
      <t>セイヒン</t>
    </rPh>
    <rPh sb="2" eb="4">
      <t>シツリョウ</t>
    </rPh>
    <rPh sb="5" eb="8">
      <t>ホウソウザイ</t>
    </rPh>
    <rPh sb="8" eb="10">
      <t>シツリョウ</t>
    </rPh>
    <rPh sb="11" eb="13">
      <t>オノオノ</t>
    </rPh>
    <rPh sb="17" eb="18">
      <t>アタイ</t>
    </rPh>
    <rPh sb="18" eb="19">
      <t>マタ</t>
    </rPh>
    <rPh sb="20" eb="23">
      <t>ジッソクチ</t>
    </rPh>
    <rPh sb="24" eb="26">
      <t>キニュウ</t>
    </rPh>
    <phoneticPr fontId="3"/>
  </si>
  <si>
    <t>繊維</t>
    <rPh sb="0" eb="2">
      <t>センイ</t>
    </rPh>
    <phoneticPr fontId="3"/>
  </si>
  <si>
    <t>その他繊維</t>
    <rPh sb="2" eb="3">
      <t>タ</t>
    </rPh>
    <rPh sb="3" eb="5">
      <t>センイ</t>
    </rPh>
    <phoneticPr fontId="3"/>
  </si>
  <si>
    <t>年間消費電力量：設計値もしくはカタログ値等の年間消費電力量</t>
    <phoneticPr fontId="3"/>
  </si>
  <si>
    <t>データの収集方法：</t>
    <phoneticPr fontId="3"/>
  </si>
  <si>
    <t>シート「3.LCA計算表 (まとめとグラフ)」に自動で表示されます。</t>
    <rPh sb="27" eb="29">
      <t>ヒョウジ</t>
    </rPh>
    <phoneticPr fontId="3"/>
  </si>
  <si>
    <t>製造（素材質量）</t>
    <rPh sb="0" eb="2">
      <t>セイゾウ</t>
    </rPh>
    <rPh sb="3" eb="5">
      <t>ソザイ</t>
    </rPh>
    <rPh sb="5" eb="7">
      <t>シツリョウ</t>
    </rPh>
    <phoneticPr fontId="3"/>
  </si>
  <si>
    <t>調達</t>
    <rPh sb="0" eb="2">
      <t>チョウタツ</t>
    </rPh>
    <phoneticPr fontId="3"/>
  </si>
  <si>
    <t>製造拠点の選択肢</t>
    <rPh sb="0" eb="2">
      <t>セイゾウ</t>
    </rPh>
    <rPh sb="2" eb="4">
      <t>キョテン</t>
    </rPh>
    <rPh sb="5" eb="8">
      <t>センタクシ</t>
    </rPh>
    <phoneticPr fontId="3"/>
  </si>
  <si>
    <t>ステンレス鋼以外の鉄鋼</t>
    <rPh sb="5" eb="6">
      <t>コウ</t>
    </rPh>
    <rPh sb="6" eb="8">
      <t>イガイ</t>
    </rPh>
    <rPh sb="9" eb="11">
      <t>テッコウ</t>
    </rPh>
    <phoneticPr fontId="3"/>
  </si>
  <si>
    <t>JEMAによる家電リサイクルプラントへの調査結果（変更する場合は、出典を明記してください。）</t>
    <rPh sb="25" eb="27">
      <t>ヘンコウ</t>
    </rPh>
    <rPh sb="29" eb="31">
      <t>バアイ</t>
    </rPh>
    <rPh sb="33" eb="35">
      <t>シュッテン</t>
    </rPh>
    <rPh sb="36" eb="38">
      <t>メイキ</t>
    </rPh>
    <phoneticPr fontId="3"/>
  </si>
  <si>
    <t xml:space="preserve">
</t>
    <phoneticPr fontId="3"/>
  </si>
  <si>
    <t>廃棄・リサイクル処理</t>
    <rPh sb="0" eb="2">
      <t>ハイキ</t>
    </rPh>
    <rPh sb="8" eb="10">
      <t>ショリ</t>
    </rPh>
    <phoneticPr fontId="3"/>
  </si>
  <si>
    <t>廃棄・ﾘｻｲｸﾙ</t>
    <rPh sb="0" eb="2">
      <t>ハイキ</t>
    </rPh>
    <phoneticPr fontId="3"/>
  </si>
  <si>
    <r>
      <t>LC-CO</t>
    </r>
    <r>
      <rPr>
        <vertAlign val="subscript"/>
        <sz val="11"/>
        <rFont val="ＭＳ ゴシック"/>
        <family val="3"/>
        <charset val="128"/>
      </rPr>
      <t>2</t>
    </r>
    <r>
      <rPr>
        <sz val="11"/>
        <rFont val="ＭＳ ゴシック"/>
        <family val="3"/>
        <charset val="128"/>
      </rPr>
      <t>算出の目的、結果の活用の仕方に応じて使用してください。</t>
    </r>
    <phoneticPr fontId="3"/>
  </si>
  <si>
    <r>
      <rPr>
        <b/>
        <sz val="11"/>
        <color rgb="FFFF0000"/>
        <rFont val="ＭＳ ゴシック"/>
        <family val="3"/>
        <charset val="128"/>
      </rPr>
      <t>入力必須</t>
    </r>
    <r>
      <rPr>
        <sz val="11"/>
        <rFont val="ＭＳ ゴシック"/>
        <family val="3"/>
        <charset val="128"/>
      </rPr>
      <t>（活動量など）</t>
    </r>
    <phoneticPr fontId="3"/>
  </si>
  <si>
    <r>
      <rPr>
        <b/>
        <sz val="11"/>
        <color rgb="FFFF0000"/>
        <rFont val="ＭＳ ゴシック"/>
        <family val="3"/>
        <charset val="128"/>
      </rPr>
      <t>入力必須</t>
    </r>
    <r>
      <rPr>
        <sz val="11"/>
        <rFont val="ＭＳ ゴシック"/>
        <family val="3"/>
        <charset val="128"/>
      </rPr>
      <t>（但し、初期値有り）</t>
    </r>
    <phoneticPr fontId="3"/>
  </si>
  <si>
    <t>JEMA-LCA簡易評価算出ツール</t>
    <rPh sb="8" eb="10">
      <t>カンイ</t>
    </rPh>
    <rPh sb="10" eb="12">
      <t>ヒョウカ</t>
    </rPh>
    <rPh sb="12" eb="14">
      <t>サンシュツ</t>
    </rPh>
    <phoneticPr fontId="3"/>
  </si>
  <si>
    <t>(プルダウン選択)</t>
    <rPh sb="6" eb="8">
      <t>センタク</t>
    </rPh>
    <phoneticPr fontId="3"/>
  </si>
  <si>
    <t>電力原単位
[kg/kWh]</t>
    <rPh sb="0" eb="2">
      <t>デンリョク</t>
    </rPh>
    <rPh sb="2" eb="5">
      <t>ゲンタンイ</t>
    </rPh>
    <phoneticPr fontId="3"/>
  </si>
  <si>
    <t>海路km
(輸送距離）</t>
    <rPh sb="0" eb="2">
      <t>カイロ</t>
    </rPh>
    <rPh sb="6" eb="8">
      <t>ユソウ</t>
    </rPh>
    <rPh sb="8" eb="10">
      <t>キョリ</t>
    </rPh>
    <phoneticPr fontId="3"/>
  </si>
  <si>
    <t>kWh/年</t>
    <rPh sb="4" eb="5">
      <t>ネン</t>
    </rPh>
    <phoneticPr fontId="3"/>
  </si>
  <si>
    <t>金属・プラスチック回収・再利用</t>
    <rPh sb="0" eb="2">
      <t>キンゾク</t>
    </rPh>
    <rPh sb="9" eb="11">
      <t>カイシュウ</t>
    </rPh>
    <rPh sb="12" eb="15">
      <t>サイリヨウ</t>
    </rPh>
    <phoneticPr fontId="3"/>
  </si>
  <si>
    <r>
      <rPr>
        <b/>
        <sz val="10"/>
        <color rgb="FFFF0000"/>
        <rFont val="ＭＳ ゴシック"/>
        <family val="3"/>
        <charset val="128"/>
      </rPr>
      <t>入力必須</t>
    </r>
    <r>
      <rPr>
        <sz val="10"/>
        <rFont val="ＭＳ ゴシック"/>
        <family val="3"/>
        <charset val="128"/>
      </rPr>
      <t>（活動量など）</t>
    </r>
    <rPh sb="0" eb="2">
      <t>ニュウリョク</t>
    </rPh>
    <rPh sb="2" eb="4">
      <t>ヒッス</t>
    </rPh>
    <rPh sb="5" eb="7">
      <t>カツドウ</t>
    </rPh>
    <rPh sb="7" eb="8">
      <t>リョウ</t>
    </rPh>
    <phoneticPr fontId="3"/>
  </si>
  <si>
    <r>
      <rPr>
        <b/>
        <sz val="10"/>
        <color rgb="FFFF0000"/>
        <rFont val="ＭＳ ゴシック"/>
        <family val="3"/>
        <charset val="128"/>
      </rPr>
      <t>入力必須</t>
    </r>
    <r>
      <rPr>
        <sz val="10"/>
        <rFont val="ＭＳ ゴシック"/>
        <family val="3"/>
        <charset val="128"/>
      </rPr>
      <t>（但し、初期値有り）</t>
    </r>
    <rPh sb="0" eb="2">
      <t>ニュウリョク</t>
    </rPh>
    <rPh sb="2" eb="4">
      <t>ヒッス</t>
    </rPh>
    <rPh sb="5" eb="6">
      <t>タダ</t>
    </rPh>
    <rPh sb="8" eb="10">
      <t>ショキ</t>
    </rPh>
    <rPh sb="10" eb="11">
      <t>アタイ</t>
    </rPh>
    <rPh sb="11" eb="12">
      <t>ア</t>
    </rPh>
    <phoneticPr fontId="3"/>
  </si>
  <si>
    <t>導線材を除く　→　別項目（「19.導線」）</t>
    <phoneticPr fontId="3"/>
  </si>
  <si>
    <t>導線材を除く　→　別項目（「20.導線」）</t>
    <phoneticPr fontId="3"/>
  </si>
  <si>
    <t>PET繊維他</t>
    <rPh sb="3" eb="5">
      <t>センイ</t>
    </rPh>
    <rPh sb="5" eb="6">
      <t>ホカ</t>
    </rPh>
    <phoneticPr fontId="3"/>
  </si>
  <si>
    <t>ポリエチレン（PE）、ポリプロピレン（PP）</t>
    <phoneticPr fontId="3"/>
  </si>
  <si>
    <t>発泡ポリスチレン（EPS）</t>
    <rPh sb="0" eb="2">
      <t>ハッポウ</t>
    </rPh>
    <phoneticPr fontId="3"/>
  </si>
  <si>
    <t>ポリプロピレン（PP）</t>
    <phoneticPr fontId="3"/>
  </si>
  <si>
    <r>
      <t>原単位（kg-CO</t>
    </r>
    <r>
      <rPr>
        <b/>
        <vertAlign val="subscript"/>
        <sz val="12"/>
        <color indexed="13"/>
        <rFont val="ＭＳ ゴシック"/>
        <family val="3"/>
        <charset val="128"/>
      </rPr>
      <t>2</t>
    </r>
    <r>
      <rPr>
        <b/>
        <sz val="12"/>
        <color indexed="13"/>
        <rFont val="ＭＳ ゴシック"/>
        <family val="3"/>
        <charset val="128"/>
      </rPr>
      <t>/kg)</t>
    </r>
    <rPh sb="0" eb="3">
      <t>ゲンタンイ</t>
    </rPh>
    <phoneticPr fontId="3"/>
  </si>
  <si>
    <r>
      <t>CO</t>
    </r>
    <r>
      <rPr>
        <b/>
        <vertAlign val="subscript"/>
        <sz val="12"/>
        <color indexed="13"/>
        <rFont val="ＭＳ ゴシック"/>
        <family val="3"/>
        <charset val="128"/>
      </rPr>
      <t>２</t>
    </r>
    <r>
      <rPr>
        <b/>
        <sz val="12"/>
        <color indexed="13"/>
        <rFont val="ＭＳ ゴシック"/>
        <family val="3"/>
        <charset val="128"/>
      </rPr>
      <t>排出量</t>
    </r>
    <rPh sb="3" eb="5">
      <t>ハイシュツ</t>
    </rPh>
    <rPh sb="5" eb="6">
      <t>リョウ</t>
    </rPh>
    <phoneticPr fontId="3"/>
  </si>
  <si>
    <t>発泡ポリスチレン（EPS）ビーズ</t>
    <rPh sb="0" eb="2">
      <t>ハッポウ</t>
    </rPh>
    <phoneticPr fontId="3"/>
  </si>
  <si>
    <t>C重油の燃焼（L）</t>
    <rPh sb="1" eb="3">
      <t>ジュウユ</t>
    </rPh>
    <rPh sb="4" eb="6">
      <t>ネンショウ</t>
    </rPh>
    <phoneticPr fontId="3"/>
  </si>
  <si>
    <t>軽トラック（41％）</t>
    <rPh sb="0" eb="1">
      <t>ケイ</t>
    </rPh>
    <phoneticPr fontId="3"/>
  </si>
  <si>
    <t>ﾘｻｲｸﾙﾌﾟﾗﾝﾄ→材料再生工場(金属)</t>
    <rPh sb="11" eb="13">
      <t>ザイリョウ</t>
    </rPh>
    <rPh sb="13" eb="15">
      <t>サイセイ</t>
    </rPh>
    <rPh sb="15" eb="17">
      <t>コウジョウ</t>
    </rPh>
    <rPh sb="18" eb="20">
      <t>キンゾク</t>
    </rPh>
    <phoneticPr fontId="3"/>
  </si>
  <si>
    <t>ﾘｻｲｸﾙﾌﾟﾗﾝﾄ→材料再生工場(ﾌﾟﾗ)</t>
    <rPh sb="11" eb="13">
      <t>ザイリョウ</t>
    </rPh>
    <rPh sb="13" eb="15">
      <t>サイセイ</t>
    </rPh>
    <rPh sb="15" eb="17">
      <t>コウジョウ</t>
    </rPh>
    <phoneticPr fontId="3"/>
  </si>
  <si>
    <t>名称(単位）</t>
    <rPh sb="0" eb="2">
      <t>メイショウ</t>
    </rPh>
    <rPh sb="3" eb="5">
      <t>タンイ</t>
    </rPh>
    <phoneticPr fontId="3"/>
  </si>
  <si>
    <t>銅(kg)</t>
    <rPh sb="0" eb="1">
      <t>ドウ</t>
    </rPh>
    <phoneticPr fontId="3"/>
  </si>
  <si>
    <t>アルミ(kg)</t>
    <phoneticPr fontId="3"/>
  </si>
  <si>
    <t>鉄(kg)</t>
    <rPh sb="0" eb="1">
      <t>テツ</t>
    </rPh>
    <phoneticPr fontId="3"/>
  </si>
  <si>
    <r>
      <t>ライフサイクルにおけるCO</t>
    </r>
    <r>
      <rPr>
        <b/>
        <sz val="12"/>
        <rFont val="ＭＳ ゴシック"/>
        <family val="3"/>
        <charset val="128"/>
      </rPr>
      <t>2</t>
    </r>
    <r>
      <rPr>
        <b/>
        <sz val="18"/>
        <rFont val="ＭＳ ゴシック"/>
        <family val="3"/>
        <charset val="128"/>
      </rPr>
      <t>排出量</t>
    </r>
    <rPh sb="14" eb="16">
      <t>ハイシュツ</t>
    </rPh>
    <rPh sb="16" eb="17">
      <t>リョウ</t>
    </rPh>
    <phoneticPr fontId="3"/>
  </si>
  <si>
    <t>CO2排出量</t>
    <rPh sb="3" eb="5">
      <t>ハイシュツ</t>
    </rPh>
    <rPh sb="5" eb="6">
      <t>リョウ</t>
    </rPh>
    <phoneticPr fontId="3"/>
  </si>
  <si>
    <t>[％]</t>
    <phoneticPr fontId="3"/>
  </si>
  <si>
    <r>
      <t xml:space="preserve">[%]
</t>
    </r>
    <r>
      <rPr>
        <b/>
        <sz val="12"/>
        <color indexed="13"/>
        <rFont val="ＭＳ ゴシック"/>
        <family val="3"/>
        <charset val="128"/>
      </rPr>
      <t>(ﾘｻｲｸﾙ控除を除く)</t>
    </r>
    <rPh sb="10" eb="12">
      <t>コウジョ</t>
    </rPh>
    <rPh sb="13" eb="14">
      <t>ノゾ</t>
    </rPh>
    <phoneticPr fontId="3"/>
  </si>
  <si>
    <r>
      <t>調達部品の部材構成とCO</t>
    </r>
    <r>
      <rPr>
        <b/>
        <sz val="12"/>
        <rFont val="ＭＳ ゴシック"/>
        <family val="3"/>
        <charset val="128"/>
      </rPr>
      <t>2</t>
    </r>
    <r>
      <rPr>
        <b/>
        <sz val="18"/>
        <rFont val="ＭＳ ゴシック"/>
        <family val="3"/>
        <charset val="128"/>
      </rPr>
      <t>排出量</t>
    </r>
    <rPh sb="0" eb="2">
      <t>チョウタツ</t>
    </rPh>
    <rPh sb="2" eb="4">
      <t>ブヒン</t>
    </rPh>
    <rPh sb="5" eb="7">
      <t>ブザイ</t>
    </rPh>
    <rPh sb="7" eb="9">
      <t>コウセイ</t>
    </rPh>
    <rPh sb="13" eb="15">
      <t>ハイシュツ</t>
    </rPh>
    <rPh sb="15" eb="16">
      <t>リョウ</t>
    </rPh>
    <phoneticPr fontId="3"/>
  </si>
  <si>
    <t>質量 [kg]</t>
    <rPh sb="0" eb="2">
      <t>シツリョウ</t>
    </rPh>
    <phoneticPr fontId="3"/>
  </si>
  <si>
    <r>
      <t>CO</t>
    </r>
    <r>
      <rPr>
        <b/>
        <sz val="10"/>
        <color indexed="13"/>
        <rFont val="ＭＳ ゴシック"/>
        <family val="3"/>
        <charset val="128"/>
      </rPr>
      <t xml:space="preserve">2 </t>
    </r>
    <r>
      <rPr>
        <b/>
        <sz val="12"/>
        <color indexed="13"/>
        <rFont val="ＭＳ ゴシック"/>
        <family val="3"/>
        <charset val="128"/>
      </rPr>
      <t>[kg]
(素材、部品加工）</t>
    </r>
    <rPh sb="10" eb="12">
      <t>ソザイ</t>
    </rPh>
    <rPh sb="13" eb="15">
      <t>ブヒン</t>
    </rPh>
    <rPh sb="15" eb="17">
      <t>カコウ</t>
    </rPh>
    <phoneticPr fontId="3"/>
  </si>
  <si>
    <t>［kｇ]</t>
    <phoneticPr fontId="3"/>
  </si>
  <si>
    <t>[kg]</t>
    <phoneticPr fontId="3"/>
  </si>
  <si>
    <t>[%]</t>
    <phoneticPr fontId="3"/>
  </si>
  <si>
    <r>
      <t>都市ガス（ｍ</t>
    </r>
    <r>
      <rPr>
        <vertAlign val="superscript"/>
        <sz val="11"/>
        <rFont val="ＭＳ ゴシック"/>
        <family val="3"/>
        <charset val="128"/>
      </rPr>
      <t>3</t>
    </r>
    <r>
      <rPr>
        <sz val="11"/>
        <rFont val="ＭＳ ゴシック"/>
        <family val="3"/>
        <charset val="128"/>
      </rPr>
      <t>）</t>
    </r>
    <rPh sb="0" eb="2">
      <t>トシ</t>
    </rPh>
    <phoneticPr fontId="3"/>
  </si>
  <si>
    <t>電力（kWh）</t>
    <rPh sb="0" eb="2">
      <t>デンリョク</t>
    </rPh>
    <phoneticPr fontId="3"/>
  </si>
  <si>
    <t>[kg]</t>
    <phoneticPr fontId="3"/>
  </si>
  <si>
    <t>%</t>
    <phoneticPr fontId="3"/>
  </si>
  <si>
    <t>[kg]</t>
    <phoneticPr fontId="3"/>
  </si>
  <si>
    <t>[km]</t>
    <phoneticPr fontId="3"/>
  </si>
  <si>
    <t>[tkm]</t>
    <phoneticPr fontId="3"/>
  </si>
  <si>
    <t>%</t>
    <phoneticPr fontId="3"/>
  </si>
  <si>
    <t>[kWh/年]</t>
    <rPh sb="5" eb="6">
      <t>ネン</t>
    </rPh>
    <phoneticPr fontId="3"/>
  </si>
  <si>
    <t>[年]</t>
    <rPh sb="1" eb="2">
      <t>ネン</t>
    </rPh>
    <phoneticPr fontId="3"/>
  </si>
  <si>
    <t>[kWh]</t>
    <phoneticPr fontId="3"/>
  </si>
  <si>
    <r>
      <t>原単位[kg-CO</t>
    </r>
    <r>
      <rPr>
        <b/>
        <vertAlign val="subscript"/>
        <sz val="12"/>
        <color indexed="13"/>
        <rFont val="ＭＳ ゴシック"/>
        <family val="3"/>
        <charset val="128"/>
      </rPr>
      <t>2</t>
    </r>
    <r>
      <rPr>
        <b/>
        <sz val="12"/>
        <color indexed="13"/>
        <rFont val="ＭＳ ゴシック"/>
        <family val="3"/>
        <charset val="128"/>
      </rPr>
      <t>/単位]</t>
    </r>
    <rPh sb="0" eb="3">
      <t>ゲンタンイ</t>
    </rPh>
    <rPh sb="11" eb="13">
      <t>タンイ</t>
    </rPh>
    <phoneticPr fontId="3"/>
  </si>
  <si>
    <t>質量[kg]</t>
    <rPh sb="0" eb="2">
      <t>シツリョウ</t>
    </rPh>
    <phoneticPr fontId="3"/>
  </si>
  <si>
    <t>必要なデータ：製造段階での排出物質量(素材別）</t>
    <rPh sb="7" eb="9">
      <t>セイゾウ</t>
    </rPh>
    <rPh sb="9" eb="11">
      <t>ダンカイ</t>
    </rPh>
    <rPh sb="13" eb="16">
      <t>ハイシュツブツ</t>
    </rPh>
    <rPh sb="16" eb="18">
      <t>シツリョウ</t>
    </rPh>
    <rPh sb="19" eb="21">
      <t>ソザイ</t>
    </rPh>
    <rPh sb="21" eb="22">
      <t>ベツ</t>
    </rPh>
    <phoneticPr fontId="3"/>
  </si>
  <si>
    <t>実測値等を得ることができる場合は必要に応じて利用者が設定してください。</t>
    <phoneticPr fontId="3"/>
  </si>
  <si>
    <r>
      <t>製品製造段階における排出物の収集した一次データ</t>
    </r>
    <r>
      <rPr>
        <b/>
        <sz val="12"/>
        <color rgb="FFFF0000"/>
        <rFont val="ＭＳ ゴシック"/>
        <family val="3"/>
        <charset val="128"/>
      </rPr>
      <t>（初期値は0、必要に応じて入力して利用）</t>
    </r>
    <rPh sb="0" eb="2">
      <t>セイヒン</t>
    </rPh>
    <rPh sb="2" eb="4">
      <t>セイゾウ</t>
    </rPh>
    <rPh sb="4" eb="6">
      <t>ダンカイ</t>
    </rPh>
    <rPh sb="10" eb="12">
      <t>ハイシュツ</t>
    </rPh>
    <rPh sb="12" eb="13">
      <t>ブツ</t>
    </rPh>
    <rPh sb="24" eb="27">
      <t>ショキチ</t>
    </rPh>
    <rPh sb="30" eb="32">
      <t>ヒツヨウ</t>
    </rPh>
    <rPh sb="33" eb="34">
      <t>オウ</t>
    </rPh>
    <rPh sb="36" eb="38">
      <t>ニュウリョク</t>
    </rPh>
    <rPh sb="40" eb="42">
      <t>リヨウ</t>
    </rPh>
    <phoneticPr fontId="3"/>
  </si>
  <si>
    <t>製品製造段階における排出物の収集した一次データ（初期値は0、必要に応じて入力して利用）</t>
    <rPh sb="0" eb="2">
      <t>セイヒン</t>
    </rPh>
    <rPh sb="2" eb="4">
      <t>セイゾウ</t>
    </rPh>
    <rPh sb="4" eb="6">
      <t>ダンカイ</t>
    </rPh>
    <rPh sb="10" eb="12">
      <t>ハイシュツ</t>
    </rPh>
    <rPh sb="12" eb="13">
      <t>ブツ</t>
    </rPh>
    <rPh sb="24" eb="27">
      <t>ショキチ</t>
    </rPh>
    <rPh sb="30" eb="32">
      <t>ヒツヨウ</t>
    </rPh>
    <rPh sb="33" eb="34">
      <t>オウ</t>
    </rPh>
    <rPh sb="36" eb="38">
      <t>ニュウリョク</t>
    </rPh>
    <rPh sb="40" eb="42">
      <t>リヨウ</t>
    </rPh>
    <phoneticPr fontId="3"/>
  </si>
  <si>
    <t>製造段階の排出物（素材製造）</t>
    <rPh sb="9" eb="11">
      <t>ソザイ</t>
    </rPh>
    <rPh sb="11" eb="13">
      <t>セイゾウ</t>
    </rPh>
    <phoneticPr fontId="3"/>
  </si>
  <si>
    <t>製造段階の排出物（回収輸送、廃棄処分）</t>
    <rPh sb="9" eb="11">
      <t>カイシュウ</t>
    </rPh>
    <rPh sb="11" eb="13">
      <t>ユソウ</t>
    </rPh>
    <rPh sb="14" eb="16">
      <t>ハイキ</t>
    </rPh>
    <rPh sb="16" eb="18">
      <t>ショブン</t>
    </rPh>
    <phoneticPr fontId="3"/>
  </si>
  <si>
    <t>実測値を得る事が出来る場合は算出が可能です。</t>
    <phoneticPr fontId="3"/>
  </si>
  <si>
    <t>製品製造</t>
    <rPh sb="0" eb="2">
      <t>セイヒン</t>
    </rPh>
    <rPh sb="2" eb="4">
      <t>セイゾウ</t>
    </rPh>
    <phoneticPr fontId="3"/>
  </si>
  <si>
    <t>製品製造（排出）段階　（排出物の回収輸送および廃棄処分)</t>
    <rPh sb="0" eb="2">
      <t>セイヒン</t>
    </rPh>
    <rPh sb="2" eb="4">
      <t>セイゾウ</t>
    </rPh>
    <rPh sb="5" eb="7">
      <t>ハイシュツ</t>
    </rPh>
    <rPh sb="8" eb="10">
      <t>ダンカイ</t>
    </rPh>
    <rPh sb="14" eb="15">
      <t>ブツ</t>
    </rPh>
    <rPh sb="16" eb="18">
      <t>カイシュウ</t>
    </rPh>
    <rPh sb="18" eb="20">
      <t>ユソウ</t>
    </rPh>
    <rPh sb="23" eb="25">
      <t>ハイキ</t>
    </rPh>
    <rPh sb="25" eb="27">
      <t>ショブン</t>
    </rPh>
    <phoneticPr fontId="3"/>
  </si>
  <si>
    <t>製品構成素材、部品の質量</t>
    <rPh sb="0" eb="2">
      <t>セイヒン</t>
    </rPh>
    <rPh sb="2" eb="4">
      <t>コウセイ</t>
    </rPh>
    <rPh sb="4" eb="6">
      <t>ソザイ</t>
    </rPh>
    <rPh sb="7" eb="9">
      <t>ブヒン</t>
    </rPh>
    <rPh sb="10" eb="12">
      <t>シツリョウ</t>
    </rPh>
    <phoneticPr fontId="3"/>
  </si>
  <si>
    <r>
      <t>原単位[kg-CO</t>
    </r>
    <r>
      <rPr>
        <b/>
        <vertAlign val="subscript"/>
        <sz val="12"/>
        <color indexed="13"/>
        <rFont val="ＭＳ ゴシック"/>
        <family val="3"/>
        <charset val="128"/>
      </rPr>
      <t>2</t>
    </r>
    <r>
      <rPr>
        <b/>
        <sz val="12"/>
        <color indexed="13"/>
        <rFont val="ＭＳ ゴシック"/>
        <family val="3"/>
        <charset val="128"/>
      </rPr>
      <t>/kg]</t>
    </r>
    <rPh sb="0" eb="3">
      <t>ゲンタンイ</t>
    </rPh>
    <phoneticPr fontId="3"/>
  </si>
  <si>
    <t>廃棄物処分（廃油、廃液、汚泥、雑ゴミ）（kg）</t>
    <rPh sb="0" eb="3">
      <t>ハイキブツ</t>
    </rPh>
    <rPh sb="3" eb="5">
      <t>ショブン</t>
    </rPh>
    <rPh sb="6" eb="8">
      <t>ハイユ</t>
    </rPh>
    <rPh sb="9" eb="11">
      <t>ハイエキ</t>
    </rPh>
    <rPh sb="12" eb="14">
      <t>オデイ</t>
    </rPh>
    <rPh sb="15" eb="16">
      <t>ザツ</t>
    </rPh>
    <phoneticPr fontId="3"/>
  </si>
  <si>
    <t>再生（リサイクル）され、他は埋め立て処分として扱います。</t>
    <rPh sb="23" eb="24">
      <t>アツカ</t>
    </rPh>
    <phoneticPr fontId="3"/>
  </si>
  <si>
    <r>
      <t>算出式：製品質量[kg]/1000×輸送距離[km]×輸送手段別原単位[kg-CO</t>
    </r>
    <r>
      <rPr>
        <vertAlign val="subscript"/>
        <sz val="11"/>
        <rFont val="ＭＳ ゴシック"/>
        <family val="3"/>
        <charset val="128"/>
      </rPr>
      <t>2</t>
    </r>
    <r>
      <rPr>
        <sz val="11"/>
        <rFont val="ＭＳ ゴシック"/>
        <family val="3"/>
        <charset val="128"/>
      </rPr>
      <t>/t･km]</t>
    </r>
    <rPh sb="6" eb="7">
      <t>シツ</t>
    </rPh>
    <phoneticPr fontId="3"/>
  </si>
  <si>
    <t>製品質量、包装材質量</t>
    <phoneticPr fontId="3"/>
  </si>
  <si>
    <t>・</t>
    <phoneticPr fontId="3"/>
  </si>
  <si>
    <t>製造拠点</t>
    <phoneticPr fontId="3"/>
  </si>
  <si>
    <t>製造時の投入エネルギー</t>
    <phoneticPr fontId="3"/>
  </si>
  <si>
    <t>製品の輸送シナリオ</t>
    <phoneticPr fontId="3"/>
  </si>
  <si>
    <t>使用段階の年間消費電力</t>
    <phoneticPr fontId="3"/>
  </si>
  <si>
    <t>使用年数</t>
    <phoneticPr fontId="3"/>
  </si>
  <si>
    <t>リサイクル段階の投入エネルギー</t>
    <phoneticPr fontId="3"/>
  </si>
  <si>
    <t>注1)</t>
    <rPh sb="0" eb="1">
      <t>チュウ</t>
    </rPh>
    <phoneticPr fontId="3"/>
  </si>
  <si>
    <t>データの収集方法：</t>
    <phoneticPr fontId="3"/>
  </si>
  <si>
    <t>※</t>
    <phoneticPr fontId="3"/>
  </si>
  <si>
    <t>※</t>
    <phoneticPr fontId="3"/>
  </si>
  <si>
    <t>回収される金属とプラスチック以外は、全て適正処理（埋立処分）するものとしました。</t>
    <phoneticPr fontId="3"/>
  </si>
  <si>
    <t>お問い合わせ先</t>
    <rPh sb="1" eb="2">
      <t>ト</t>
    </rPh>
    <rPh sb="3" eb="4">
      <t>ア</t>
    </rPh>
    <rPh sb="6" eb="7">
      <t>サキ</t>
    </rPh>
    <phoneticPr fontId="3"/>
  </si>
  <si>
    <t>一般社団法人日本電機工業会　環境部</t>
    <rPh sb="0" eb="2">
      <t>イッパン</t>
    </rPh>
    <rPh sb="2" eb="6">
      <t>シャダンホウジン</t>
    </rPh>
    <rPh sb="6" eb="8">
      <t>ニホン</t>
    </rPh>
    <rPh sb="8" eb="10">
      <t>デンキ</t>
    </rPh>
    <rPh sb="10" eb="13">
      <t>コウギョウカイ</t>
    </rPh>
    <rPh sb="14" eb="17">
      <t>カンキョウブ</t>
    </rPh>
    <phoneticPr fontId="3"/>
  </si>
  <si>
    <t>電話　03-3556-5883</t>
    <rPh sb="0" eb="2">
      <t>デンワ</t>
    </rPh>
    <phoneticPr fontId="3"/>
  </si>
  <si>
    <t>environmental.dept@jema-net.or.jp</t>
    <phoneticPr fontId="3"/>
  </si>
  <si>
    <t>2.本ツールで使用する原単位について</t>
    <rPh sb="2" eb="3">
      <t>ホン</t>
    </rPh>
    <rPh sb="7" eb="9">
      <t>シヨウ</t>
    </rPh>
    <rPh sb="11" eb="14">
      <t>ゲンタンイ</t>
    </rPh>
    <phoneticPr fontId="3"/>
  </si>
  <si>
    <t>但し、以下の原単位については、公開情報等を元に初期値を設定してあります。</t>
    <rPh sb="0" eb="1">
      <t>タダ</t>
    </rPh>
    <rPh sb="3" eb="5">
      <t>イカ</t>
    </rPh>
    <rPh sb="6" eb="9">
      <t>ゲンタンイ</t>
    </rPh>
    <rPh sb="15" eb="17">
      <t>コウカイ</t>
    </rPh>
    <rPh sb="17" eb="19">
      <t>ジョウホウ</t>
    </rPh>
    <rPh sb="19" eb="20">
      <t>トウ</t>
    </rPh>
    <rPh sb="21" eb="22">
      <t>モト</t>
    </rPh>
    <rPh sb="23" eb="26">
      <t>ショキチ</t>
    </rPh>
    <rPh sb="27" eb="29">
      <t>セッテイ</t>
    </rPh>
    <phoneticPr fontId="3"/>
  </si>
  <si>
    <t>製品の購入から廃棄までの年数を記載してください。</t>
    <phoneticPr fontId="3"/>
  </si>
  <si>
    <t>利用者が設定してください。</t>
    <rPh sb="0" eb="3">
      <t>リヨウシャ</t>
    </rPh>
    <rPh sb="4" eb="6">
      <t>セッテイ</t>
    </rPh>
    <phoneticPr fontId="3"/>
  </si>
  <si>
    <r>
      <t>算出式：排出物質量[kg]/1000×輸送距離[km]×輸送手段別原単位[kg-CO</t>
    </r>
    <r>
      <rPr>
        <vertAlign val="subscript"/>
        <sz val="11"/>
        <rFont val="ＭＳ ゴシック"/>
        <family val="3"/>
        <charset val="128"/>
      </rPr>
      <t>2</t>
    </r>
    <r>
      <rPr>
        <sz val="11"/>
        <rFont val="ＭＳ ゴシック"/>
        <family val="3"/>
        <charset val="128"/>
      </rPr>
      <t>/t･km]</t>
    </r>
    <rPh sb="4" eb="7">
      <t>ハイシュツブツ</t>
    </rPh>
    <rPh sb="7" eb="9">
      <t>シツリョウ</t>
    </rPh>
    <phoneticPr fontId="3"/>
  </si>
  <si>
    <t>必要なデータ：排出物質量、輸送距離、輸送手段</t>
    <rPh sb="7" eb="10">
      <t>ハイシュツブツ</t>
    </rPh>
    <rPh sb="10" eb="12">
      <t>シツリョウ</t>
    </rPh>
    <phoneticPr fontId="3"/>
  </si>
  <si>
    <r>
      <t>埋立処分場までの輸送と埋立処分に係わるCO</t>
    </r>
    <r>
      <rPr>
        <vertAlign val="subscript"/>
        <sz val="11"/>
        <rFont val="ＭＳ ゴシック"/>
        <family val="3"/>
        <charset val="128"/>
      </rPr>
      <t>2</t>
    </r>
    <r>
      <rPr>
        <sz val="11"/>
        <rFont val="ＭＳ ゴシック"/>
        <family val="3"/>
        <charset val="128"/>
      </rPr>
      <t>排出量を算出します。</t>
    </r>
    <rPh sb="0" eb="2">
      <t>ウメタテ</t>
    </rPh>
    <phoneticPr fontId="3"/>
  </si>
  <si>
    <t>利用者が設定した値を使用して下さい。</t>
    <phoneticPr fontId="3"/>
  </si>
  <si>
    <t>　年</t>
    <rPh sb="1" eb="2">
      <t>ネン</t>
    </rPh>
    <phoneticPr fontId="3"/>
  </si>
  <si>
    <t>製品仕様の概要
（例：定格値、定格内容積等）</t>
    <rPh sb="0" eb="2">
      <t>セイヒン</t>
    </rPh>
    <rPh sb="2" eb="4">
      <t>シヨウ</t>
    </rPh>
    <rPh sb="5" eb="7">
      <t>ガイヨウ</t>
    </rPh>
    <rPh sb="9" eb="10">
      <t>レイ</t>
    </rPh>
    <rPh sb="11" eb="13">
      <t>テイカク</t>
    </rPh>
    <rPh sb="13" eb="14">
      <t>アタイ</t>
    </rPh>
    <rPh sb="15" eb="17">
      <t>テイカク</t>
    </rPh>
    <rPh sb="17" eb="19">
      <t>ナイヨウ</t>
    </rPh>
    <rPh sb="19" eb="20">
      <t>セキ</t>
    </rPh>
    <rPh sb="20" eb="21">
      <t>トウ</t>
    </rPh>
    <phoneticPr fontId="3"/>
  </si>
  <si>
    <t>素材構成の出典</t>
    <rPh sb="0" eb="2">
      <t>ソザイ</t>
    </rPh>
    <rPh sb="2" eb="4">
      <t>コウセイ</t>
    </rPh>
    <rPh sb="5" eb="7">
      <t>シュッテン</t>
    </rPh>
    <phoneticPr fontId="3"/>
  </si>
  <si>
    <t>(例）素材の原単位には採掘から素材加工までが含まれています。</t>
    <rPh sb="1" eb="2">
      <t>レイ</t>
    </rPh>
    <rPh sb="3" eb="5">
      <t>ソザイ</t>
    </rPh>
    <rPh sb="6" eb="9">
      <t>ゲンタンイ</t>
    </rPh>
    <rPh sb="11" eb="13">
      <t>サイクツ</t>
    </rPh>
    <rPh sb="15" eb="17">
      <t>ソザイ</t>
    </rPh>
    <rPh sb="17" eb="19">
      <t>カコウ</t>
    </rPh>
    <rPh sb="22" eb="23">
      <t>フク</t>
    </rPh>
    <phoneticPr fontId="3"/>
  </si>
  <si>
    <t>（例）出典</t>
    <rPh sb="1" eb="2">
      <t>レイ</t>
    </rPh>
    <rPh sb="3" eb="5">
      <t>シュッテン</t>
    </rPh>
    <phoneticPr fontId="3"/>
  </si>
  <si>
    <t>圧縮機製造</t>
    <rPh sb="0" eb="3">
      <t>アッシュクキ</t>
    </rPh>
    <rPh sb="3" eb="5">
      <t>セイゾウ</t>
    </rPh>
    <phoneticPr fontId="3"/>
  </si>
  <si>
    <t>・</t>
    <phoneticPr fontId="3"/>
  </si>
  <si>
    <t>使用段階における電力源単位</t>
    <phoneticPr fontId="3"/>
  </si>
  <si>
    <t>・電子回路基板※：JEMAで作成した値です。</t>
    <rPh sb="18" eb="19">
      <t>アタイ</t>
    </rPh>
    <phoneticPr fontId="3"/>
  </si>
  <si>
    <t>ポリプロピレン（PP）</t>
    <phoneticPr fontId="3"/>
  </si>
  <si>
    <t>ポリスチレン（PS／発泡ポリスチレンを含む）</t>
    <rPh sb="10" eb="12">
      <t>ハッポウ</t>
    </rPh>
    <rPh sb="19" eb="20">
      <t>フク</t>
    </rPh>
    <phoneticPr fontId="3"/>
  </si>
  <si>
    <t>発泡ポリウレタン（EPUR）</t>
    <phoneticPr fontId="3"/>
  </si>
  <si>
    <t>ABS、PVC、その他樹脂</t>
    <rPh sb="10" eb="11">
      <t>タ</t>
    </rPh>
    <rPh sb="11" eb="13">
      <t>ジュシ</t>
    </rPh>
    <phoneticPr fontId="3"/>
  </si>
  <si>
    <t>梱包資材（LDPE）</t>
    <rPh sb="0" eb="2">
      <t>コンポウ</t>
    </rPh>
    <rPh sb="2" eb="4">
      <t>シザイ</t>
    </rPh>
    <phoneticPr fontId="3"/>
  </si>
  <si>
    <t>製品製造時に排出（回収）される金属（端材）、プラスチック（端材）の質量　（排出物の素材製造)</t>
    <rPh sb="0" eb="2">
      <t>セイヒン</t>
    </rPh>
    <rPh sb="2" eb="4">
      <t>セイゾウ</t>
    </rPh>
    <rPh sb="4" eb="5">
      <t>ジ</t>
    </rPh>
    <rPh sb="6" eb="8">
      <t>ハイシュツ</t>
    </rPh>
    <rPh sb="9" eb="11">
      <t>カイシュウ</t>
    </rPh>
    <rPh sb="15" eb="17">
      <t>キンゾク</t>
    </rPh>
    <rPh sb="18" eb="20">
      <t>ハザイ</t>
    </rPh>
    <rPh sb="29" eb="31">
      <t>ハザイ</t>
    </rPh>
    <rPh sb="33" eb="35">
      <t>シツリョウ</t>
    </rPh>
    <rPh sb="37" eb="39">
      <t>ハイシュツ</t>
    </rPh>
    <rPh sb="39" eb="40">
      <t>ブツ</t>
    </rPh>
    <rPh sb="41" eb="43">
      <t>ソザイ</t>
    </rPh>
    <rPh sb="43" eb="45">
      <t>セイゾウ</t>
    </rPh>
    <phoneticPr fontId="3"/>
  </si>
  <si>
    <t>1又は2</t>
    <rPh sb="1" eb="2">
      <t>マタ</t>
    </rPh>
    <phoneticPr fontId="3"/>
  </si>
  <si>
    <t>1又は2</t>
    <phoneticPr fontId="3"/>
  </si>
  <si>
    <t>ISO14044では、他社製品との比較結果を公表する場合にはクリティカルレビューが</t>
    <phoneticPr fontId="3"/>
  </si>
  <si>
    <t>必要であると規定されていることに留意してください。</t>
    <phoneticPr fontId="3"/>
  </si>
  <si>
    <t>当工業会では本簡易算出手法を製品アセスメントに活用することを推奨いたしますが、</t>
    <phoneticPr fontId="3"/>
  </si>
  <si>
    <t>これに限定されるものではありません。</t>
    <phoneticPr fontId="3"/>
  </si>
  <si>
    <t>利用者の状況に合わせて入手、利用してください。</t>
    <phoneticPr fontId="3"/>
  </si>
  <si>
    <t>IDEA(Inventory Database for Environmental Analysis)：</t>
    <phoneticPr fontId="3"/>
  </si>
  <si>
    <t>https://www.aist-riss.jp/softwares/40166/</t>
    <phoneticPr fontId="3"/>
  </si>
  <si>
    <t>ecoinvent：</t>
    <phoneticPr fontId="3"/>
  </si>
  <si>
    <t>http://www.ecoinvent.org/</t>
    <phoneticPr fontId="3"/>
  </si>
  <si>
    <t>3EID（産業連関表による環境負荷原単位データブック）：</t>
    <rPh sb="5" eb="7">
      <t>サンギョウ</t>
    </rPh>
    <rPh sb="7" eb="9">
      <t>レンカン</t>
    </rPh>
    <rPh sb="9" eb="10">
      <t>ヒョウ</t>
    </rPh>
    <rPh sb="13" eb="15">
      <t>カンキョウ</t>
    </rPh>
    <rPh sb="15" eb="17">
      <t>フカ</t>
    </rPh>
    <rPh sb="17" eb="20">
      <t>ゲンタンイ</t>
    </rPh>
    <phoneticPr fontId="3"/>
  </si>
  <si>
    <t>http://www.cger.nies.go.jp/publications/report/d031/jpn/index_j.htm</t>
    <phoneticPr fontId="3"/>
  </si>
  <si>
    <t>　輸送：経済産業省･国土交通省</t>
    <rPh sb="1" eb="3">
      <t>ユソウ</t>
    </rPh>
    <rPh sb="4" eb="6">
      <t>ケイザイ</t>
    </rPh>
    <rPh sb="6" eb="9">
      <t>サンギョウショウ</t>
    </rPh>
    <rPh sb="10" eb="12">
      <t>コクド</t>
    </rPh>
    <rPh sb="12" eb="15">
      <t>コウツウショウ</t>
    </rPh>
    <phoneticPr fontId="3"/>
  </si>
  <si>
    <t>埋立処分：環境省「サプライチェーンを通じた組織の温室効果ガス排出等の</t>
    <rPh sb="0" eb="2">
      <t>ウメタ</t>
    </rPh>
    <rPh sb="2" eb="4">
      <t>ショブン</t>
    </rPh>
    <rPh sb="5" eb="8">
      <t>カンキョウショウ</t>
    </rPh>
    <rPh sb="18" eb="19">
      <t>ツウ</t>
    </rPh>
    <rPh sb="21" eb="23">
      <t>ソシキ</t>
    </rPh>
    <rPh sb="24" eb="26">
      <t>オンシツ</t>
    </rPh>
    <rPh sb="26" eb="28">
      <t>コウカ</t>
    </rPh>
    <rPh sb="30" eb="32">
      <t>ハイシュツ</t>
    </rPh>
    <rPh sb="32" eb="33">
      <t>ナド</t>
    </rPh>
    <phoneticPr fontId="3"/>
  </si>
  <si>
    <t>算定のための排出原単位データベース（Ver.2.4）」を利用可能です。</t>
    <phoneticPr fontId="3"/>
  </si>
  <si>
    <t>※参考文献：古島ら、</t>
    <rPh sb="1" eb="3">
      <t>サンコウ</t>
    </rPh>
    <rPh sb="3" eb="5">
      <t>ブンケン</t>
    </rPh>
    <phoneticPr fontId="3"/>
  </si>
  <si>
    <t>製造拠点に国内(日本)、中国、韓国、タイ、その他を初期値として用意しているので</t>
    <phoneticPr fontId="3"/>
  </si>
  <si>
    <t>製造（製品の組立）時の製造に要するエネルギー。収集したデータの概要等を</t>
    <phoneticPr fontId="3"/>
  </si>
  <si>
    <t>記載してください。</t>
    <phoneticPr fontId="3"/>
  </si>
  <si>
    <t>その他の製造拠点以外は製造拠点から購入者までの輸送シナリオを初期値として</t>
    <phoneticPr fontId="3"/>
  </si>
  <si>
    <t>必要なデータ：対象製品の素材もしくは部品別質量（合計は製品質量と合致）</t>
    <phoneticPr fontId="3"/>
  </si>
  <si>
    <t>シート2.1製品構成素材・部品の質量の合計値と梱包材質量の合計が、</t>
    <rPh sb="6" eb="8">
      <t>セイヒン</t>
    </rPh>
    <rPh sb="8" eb="10">
      <t>コウセイ</t>
    </rPh>
    <rPh sb="10" eb="12">
      <t>ソザイ</t>
    </rPh>
    <rPh sb="13" eb="15">
      <t>ブヒン</t>
    </rPh>
    <rPh sb="16" eb="18">
      <t>シツリョウ</t>
    </rPh>
    <rPh sb="19" eb="22">
      <t>ゴウケイチ</t>
    </rPh>
    <rPh sb="23" eb="26">
      <t>コンポウザイ</t>
    </rPh>
    <rPh sb="26" eb="28">
      <t>シツリョウ</t>
    </rPh>
    <rPh sb="29" eb="31">
      <t>ゴウケイ</t>
    </rPh>
    <phoneticPr fontId="3"/>
  </si>
  <si>
    <t>シート1.2算出条件に記載した製品質量と包装材質量の合計と</t>
    <phoneticPr fontId="3"/>
  </si>
  <si>
    <t>合致することを確認してください。</t>
    <phoneticPr fontId="3"/>
  </si>
  <si>
    <t>種類の明確な金属、プラスチックがある場合は空白行に項目を追記し</t>
    <rPh sb="21" eb="23">
      <t>クウハク</t>
    </rPh>
    <rPh sb="23" eb="24">
      <t>ギョウ</t>
    </rPh>
    <rPh sb="29" eb="30">
      <t>キ</t>
    </rPh>
    <phoneticPr fontId="3"/>
  </si>
  <si>
    <t>対応する原単位を入力して使用してください。</t>
    <phoneticPr fontId="3"/>
  </si>
  <si>
    <t>1年間の製造工場の実測データをもとに、当該工場の年間製品生産台数あるいは</t>
    <phoneticPr fontId="3"/>
  </si>
  <si>
    <t>売上げ等金額等で按分してください。</t>
    <phoneticPr fontId="3"/>
  </si>
  <si>
    <t>製品製造時に排出される金属（端材）とプラスチック（端材）について、</t>
    <rPh sb="6" eb="8">
      <t>ハイシュツ</t>
    </rPh>
    <rPh sb="14" eb="16">
      <t>ハザイ</t>
    </rPh>
    <rPh sb="25" eb="27">
      <t>ハザイ</t>
    </rPh>
    <phoneticPr fontId="3"/>
  </si>
  <si>
    <t>製品製造時の排出物の内、金属（端材）、プラスチック（端材）については、</t>
    <rPh sb="0" eb="2">
      <t>セイヒン</t>
    </rPh>
    <rPh sb="2" eb="5">
      <t>セイゾウジ</t>
    </rPh>
    <rPh sb="6" eb="9">
      <t>ハイシュツブツ</t>
    </rPh>
    <rPh sb="10" eb="11">
      <t>ウチ</t>
    </rPh>
    <rPh sb="12" eb="14">
      <t>キンゾク</t>
    </rPh>
    <rPh sb="15" eb="17">
      <t>ハザイ</t>
    </rPh>
    <rPh sb="26" eb="28">
      <t>ハザイ</t>
    </rPh>
    <phoneticPr fontId="3"/>
  </si>
  <si>
    <r>
      <t>従って、材料再生工場までの輸送時のCO</t>
    </r>
    <r>
      <rPr>
        <vertAlign val="subscript"/>
        <sz val="11"/>
        <rFont val="ＭＳ ゴシック"/>
        <family val="3"/>
        <charset val="128"/>
      </rPr>
      <t>2</t>
    </r>
    <r>
      <rPr>
        <sz val="11"/>
        <rFont val="ＭＳ ゴシック"/>
        <family val="3"/>
        <charset val="128"/>
      </rPr>
      <t>排出量を算出します。</t>
    </r>
    <rPh sb="4" eb="6">
      <t>ザイリョウ</t>
    </rPh>
    <rPh sb="6" eb="8">
      <t>サイセイ</t>
    </rPh>
    <rPh sb="8" eb="10">
      <t>コウジョウ</t>
    </rPh>
    <rPh sb="13" eb="15">
      <t>ユソウ</t>
    </rPh>
    <phoneticPr fontId="3"/>
  </si>
  <si>
    <t>回収される金属（端材）、プラスチック（端材）以外の</t>
    <rPh sb="0" eb="2">
      <t>カイシュウ</t>
    </rPh>
    <rPh sb="5" eb="7">
      <t>キンゾク</t>
    </rPh>
    <rPh sb="8" eb="10">
      <t>ハザイ</t>
    </rPh>
    <rPh sb="19" eb="21">
      <t>ハザイ</t>
    </rPh>
    <rPh sb="22" eb="24">
      <t>イガイ</t>
    </rPh>
    <phoneticPr fontId="3"/>
  </si>
  <si>
    <t>排出物（廃油、廃液、汚泥、雑ゴミ）は全て適正処理（埋立処分）するものとして、</t>
    <phoneticPr fontId="3"/>
  </si>
  <si>
    <t>金属（端材）、プラスチック（端材）の質量は、製造段階の排出物から引用しているので、</t>
    <rPh sb="0" eb="2">
      <t>キンゾク</t>
    </rPh>
    <rPh sb="3" eb="5">
      <t>ハザイ</t>
    </rPh>
    <rPh sb="14" eb="16">
      <t>ハザイ</t>
    </rPh>
    <rPh sb="18" eb="20">
      <t>シツリョウ</t>
    </rPh>
    <rPh sb="22" eb="24">
      <t>セイゾウ</t>
    </rPh>
    <rPh sb="24" eb="26">
      <t>ダンカイ</t>
    </rPh>
    <rPh sb="27" eb="30">
      <t>ハイシュツブツ</t>
    </rPh>
    <rPh sb="32" eb="34">
      <t>インヨウ</t>
    </rPh>
    <phoneticPr fontId="3"/>
  </si>
  <si>
    <t>ここでの入力は不要です。</t>
    <phoneticPr fontId="3"/>
  </si>
  <si>
    <t>それ以外の排出物（廃油、廃液、汚泥、雑ゴミ）は、初期値を0kgとしています。</t>
    <rPh sb="15" eb="17">
      <t>オデイ</t>
    </rPh>
    <rPh sb="24" eb="27">
      <t>ショキチ</t>
    </rPh>
    <phoneticPr fontId="3"/>
  </si>
  <si>
    <t>必要に応じて利用者が設定して下さい。</t>
    <phoneticPr fontId="3"/>
  </si>
  <si>
    <t>製造拠点が海外の場合は、日本国内のルートに、製造拠点から港湾、海上輸送、</t>
    <phoneticPr fontId="3"/>
  </si>
  <si>
    <t>国内港湾から物流拠点等のルートが加わります。</t>
    <phoneticPr fontId="3"/>
  </si>
  <si>
    <t>使用年数：例えば、調査等により業界で一般的に使用される使用年数や、</t>
    <phoneticPr fontId="3"/>
  </si>
  <si>
    <t>あるいは補修用性能部品の保有期間より推定される使用年数。</t>
    <phoneticPr fontId="3"/>
  </si>
  <si>
    <t>製造拠点が、日本国内、中国、韓国、タイについては製造拠点から購入者までの輸送シナリオを</t>
    <phoneticPr fontId="3"/>
  </si>
  <si>
    <t>初期値として用意しました。そのまま、あるいは利用者が設定した値を使用してください。</t>
    <phoneticPr fontId="3"/>
  </si>
  <si>
    <t>排出者(使用者)からリサイクルプラントを経て、処分場（埋立処分）までの輸送ルート、</t>
    <phoneticPr fontId="3"/>
  </si>
  <si>
    <t>距離、輸送手段、輸送質量、積載率を設定してください。</t>
    <rPh sb="17" eb="19">
      <t>セッテイ</t>
    </rPh>
    <phoneticPr fontId="3"/>
  </si>
  <si>
    <t>1年間のリサイクルプラントの実測データをもとに、当該プラントの年間製品処理質量で</t>
    <phoneticPr fontId="3"/>
  </si>
  <si>
    <t>按分してください。</t>
    <phoneticPr fontId="3"/>
  </si>
  <si>
    <t>引用しているので、ここでの入力は不要です。</t>
    <phoneticPr fontId="3"/>
  </si>
  <si>
    <t>想定した、材料再生のシナリオを初期値として用意しました。</t>
    <phoneticPr fontId="3"/>
  </si>
  <si>
    <t>初期値として、家電リサイクル法の対象製品（冷蔵庫、洗濯機、ルームエアコン）を</t>
    <phoneticPr fontId="3"/>
  </si>
  <si>
    <t>そのまま、あるいは利用者が設定した値を使用して下さい。</t>
    <phoneticPr fontId="3"/>
  </si>
  <si>
    <t>想定した、埋立処分のシナリオを用意しました。</t>
    <phoneticPr fontId="3"/>
  </si>
  <si>
    <t>家電リサイクル法の対象製品を想定した、材料再生のシナリオに基づき</t>
    <phoneticPr fontId="3"/>
  </si>
  <si>
    <t>自動計算しています。</t>
    <phoneticPr fontId="3"/>
  </si>
  <si>
    <t>金属は、それぞれ粗鋼、粗銅、アルミニウム地金、</t>
    <phoneticPr fontId="3"/>
  </si>
  <si>
    <t>製品リサイクルで回収される鉄、銅、アルミは95%、ポリプロピレン、ポリスチレンは20%</t>
    <phoneticPr fontId="3"/>
  </si>
  <si>
    <t>プラスチックはポリプロピレンの製造に要する負荷を控除します。</t>
    <phoneticPr fontId="3"/>
  </si>
  <si>
    <t>「特定家庭用機器の品目追加・再商品化等基準に関する報告書（平成20年9月）」</t>
    <phoneticPr fontId="3"/>
  </si>
  <si>
    <t>（環境省）より引用しました。</t>
    <phoneticPr fontId="3"/>
  </si>
  <si>
    <t>重電・産業システム機器向け電子回路基板の温室効果ガス排出量の算定（第二報）日本LCA学会</t>
    <phoneticPr fontId="3"/>
  </si>
  <si>
    <t>容易に算出できるように、素材をグループ化したり、部品単位の原単位を</t>
    <phoneticPr fontId="3"/>
  </si>
  <si>
    <t>社内</t>
    <rPh sb="0" eb="2">
      <t>シャナイ</t>
    </rPh>
    <phoneticPr fontId="3"/>
  </si>
  <si>
    <t>電力原単位</t>
    <phoneticPr fontId="3"/>
  </si>
  <si>
    <t>海上輸送距離</t>
    <rPh sb="0" eb="2">
      <t>カイジョウ</t>
    </rPh>
    <rPh sb="2" eb="4">
      <t>ユソウ</t>
    </rPh>
    <rPh sb="4" eb="6">
      <t>キョリ</t>
    </rPh>
    <phoneticPr fontId="3"/>
  </si>
  <si>
    <t>km</t>
    <phoneticPr fontId="3"/>
  </si>
  <si>
    <r>
      <t>(例）
国内：製造拠点－物流拠点(500km)、物流拠点－小売店(15km)、小売店－顧客（5km）
海外：製造拠点－港湾（100km）、海上輸送（</t>
    </r>
    <r>
      <rPr>
        <b/>
        <sz val="9"/>
        <rFont val="ＭＳ ゴシック"/>
        <family val="3"/>
        <charset val="128"/>
      </rPr>
      <t>国別算出</t>
    </r>
    <r>
      <rPr>
        <sz val="9"/>
        <rFont val="ＭＳ ゴシック"/>
        <family val="3"/>
        <charset val="128"/>
      </rPr>
      <t>）、国内港湾－物流拠点(500km)、物流拠点以降は国内と同じ</t>
    </r>
    <rPh sb="1" eb="2">
      <t>レイ</t>
    </rPh>
    <rPh sb="4" eb="6">
      <t>コクナイ</t>
    </rPh>
    <rPh sb="7" eb="9">
      <t>セイゾウ</t>
    </rPh>
    <rPh sb="9" eb="11">
      <t>キョテン</t>
    </rPh>
    <rPh sb="12" eb="14">
      <t>ブツリュウ</t>
    </rPh>
    <rPh sb="14" eb="16">
      <t>キョテン</t>
    </rPh>
    <rPh sb="24" eb="26">
      <t>ブツリュウ</t>
    </rPh>
    <rPh sb="26" eb="28">
      <t>キョテン</t>
    </rPh>
    <rPh sb="29" eb="31">
      <t>コウリ</t>
    </rPh>
    <rPh sb="31" eb="32">
      <t>テン</t>
    </rPh>
    <rPh sb="39" eb="41">
      <t>コウリ</t>
    </rPh>
    <rPh sb="41" eb="42">
      <t>テン</t>
    </rPh>
    <rPh sb="43" eb="45">
      <t>コキャク</t>
    </rPh>
    <rPh sb="51" eb="53">
      <t>カイガイ</t>
    </rPh>
    <rPh sb="54" eb="56">
      <t>セイゾウ</t>
    </rPh>
    <rPh sb="56" eb="58">
      <t>キョテン</t>
    </rPh>
    <rPh sb="59" eb="61">
      <t>コウワン</t>
    </rPh>
    <rPh sb="69" eb="71">
      <t>カイジョウ</t>
    </rPh>
    <rPh sb="71" eb="73">
      <t>ユソウ</t>
    </rPh>
    <rPh sb="74" eb="76">
      <t>クニベツ</t>
    </rPh>
    <rPh sb="76" eb="78">
      <t>サンシュツ</t>
    </rPh>
    <rPh sb="80" eb="82">
      <t>コクナイ</t>
    </rPh>
    <rPh sb="82" eb="84">
      <t>コウワン</t>
    </rPh>
    <rPh sb="85" eb="87">
      <t>ブツリュウ</t>
    </rPh>
    <rPh sb="87" eb="89">
      <t>キョテン</t>
    </rPh>
    <rPh sb="97" eb="99">
      <t>ブツリュウ</t>
    </rPh>
    <rPh sb="99" eb="101">
      <t>キョテン</t>
    </rPh>
    <rPh sb="101" eb="103">
      <t>イコウ</t>
    </rPh>
    <rPh sb="104" eb="106">
      <t>コクナイ</t>
    </rPh>
    <rPh sb="107" eb="108">
      <t>オナ</t>
    </rPh>
    <phoneticPr fontId="3"/>
  </si>
  <si>
    <t>出典
No.</t>
    <rPh sb="0" eb="2">
      <t>シュッテン</t>
    </rPh>
    <phoneticPr fontId="3"/>
  </si>
  <si>
    <t>環境省中央環境審議会廃棄物・リサイクル部会特定家庭用機器の再商品化・適正処理に関する専門委員会　資料</t>
    <rPh sb="0" eb="3">
      <t>カンキョウショウ</t>
    </rPh>
    <rPh sb="48" eb="50">
      <t>シリョウ</t>
    </rPh>
    <phoneticPr fontId="3"/>
  </si>
  <si>
    <r>
      <t>LC-CO</t>
    </r>
    <r>
      <rPr>
        <vertAlign val="subscript"/>
        <sz val="11"/>
        <rFont val="ＭＳ ゴシック"/>
        <family val="3"/>
        <charset val="128"/>
      </rPr>
      <t>2</t>
    </r>
    <r>
      <rPr>
        <sz val="11"/>
        <rFont val="ＭＳ ゴシック"/>
        <family val="3"/>
        <charset val="128"/>
      </rPr>
      <t>排出量算出の目的、製品仕様、算出条件を記入してください。</t>
    </r>
    <phoneticPr fontId="3"/>
  </si>
  <si>
    <t>用意しました（シナリオを修正しても算出結果に反映されません）。</t>
    <phoneticPr fontId="3"/>
  </si>
  <si>
    <t>利用者が設定した値を使用する場合は、下記4)製品輸送段階で入力してください。</t>
    <rPh sb="18" eb="20">
      <t>カキ</t>
    </rPh>
    <phoneticPr fontId="3"/>
  </si>
  <si>
    <r>
      <t>算出式（埋め込み済み）：素材別の質量[kg]×素材別の原単位（CO</t>
    </r>
    <r>
      <rPr>
        <vertAlign val="subscript"/>
        <sz val="11"/>
        <rFont val="ＭＳ ゴシック"/>
        <family val="3"/>
        <charset val="128"/>
      </rPr>
      <t>2</t>
    </r>
    <r>
      <rPr>
        <sz val="11"/>
        <rFont val="ＭＳ ゴシック"/>
        <family val="3"/>
        <charset val="128"/>
      </rPr>
      <t>排出係数）[kg-CO</t>
    </r>
    <r>
      <rPr>
        <vertAlign val="subscript"/>
        <sz val="11"/>
        <rFont val="ＭＳ ゴシック"/>
        <family val="3"/>
        <charset val="128"/>
      </rPr>
      <t>2</t>
    </r>
    <r>
      <rPr>
        <sz val="11"/>
        <rFont val="ＭＳ ゴシック"/>
        <family val="3"/>
        <charset val="128"/>
      </rPr>
      <t>/kg]</t>
    </r>
    <rPh sb="27" eb="30">
      <t>ゲンタンイ</t>
    </rPh>
    <phoneticPr fontId="3"/>
  </si>
  <si>
    <r>
      <t>算出式：1台あたり製造エネルギー[kWh他]×エネルギーあたり原単位（CO</t>
    </r>
    <r>
      <rPr>
        <vertAlign val="subscript"/>
        <sz val="11"/>
        <rFont val="ＭＳ ゴシック"/>
        <family val="3"/>
        <charset val="128"/>
      </rPr>
      <t>2</t>
    </r>
    <r>
      <rPr>
        <sz val="11"/>
        <rFont val="ＭＳ ゴシック"/>
        <family val="3"/>
        <charset val="128"/>
      </rPr>
      <t>排出係数）[kg-CO</t>
    </r>
    <r>
      <rPr>
        <vertAlign val="subscript"/>
        <sz val="11"/>
        <rFont val="ＭＳ ゴシック"/>
        <family val="3"/>
        <charset val="128"/>
      </rPr>
      <t>2</t>
    </r>
    <r>
      <rPr>
        <sz val="11"/>
        <rFont val="ＭＳ ゴシック"/>
        <family val="3"/>
        <charset val="128"/>
      </rPr>
      <t>/kWh他]</t>
    </r>
    <rPh sb="31" eb="34">
      <t>ゲンタンイ</t>
    </rPh>
    <phoneticPr fontId="3"/>
  </si>
  <si>
    <r>
      <t>電力（kWh）、都市ガス（m</t>
    </r>
    <r>
      <rPr>
        <vertAlign val="superscript"/>
        <sz val="11"/>
        <rFont val="ＭＳ ゴシック"/>
        <family val="3"/>
        <charset val="128"/>
      </rPr>
      <t>3</t>
    </r>
    <r>
      <rPr>
        <sz val="11"/>
        <rFont val="ＭＳ ゴシック"/>
        <family val="3"/>
        <charset val="128"/>
      </rPr>
      <t>）、LPG（m</t>
    </r>
    <r>
      <rPr>
        <vertAlign val="superscript"/>
        <sz val="11"/>
        <rFont val="ＭＳ ゴシック"/>
        <family val="3"/>
        <charset val="128"/>
      </rPr>
      <t>3</t>
    </r>
    <r>
      <rPr>
        <sz val="11"/>
        <rFont val="ＭＳ ゴシック"/>
        <family val="3"/>
        <charset val="128"/>
      </rPr>
      <t>）、灯油（L）、重油（L）</t>
    </r>
    <phoneticPr fontId="3"/>
  </si>
  <si>
    <r>
      <t>算出式：排出物質量[kg]×素材別の原単位（CO</t>
    </r>
    <r>
      <rPr>
        <vertAlign val="subscript"/>
        <sz val="11"/>
        <rFont val="ＭＳ ゴシック"/>
        <family val="3"/>
        <charset val="128"/>
      </rPr>
      <t>2</t>
    </r>
    <r>
      <rPr>
        <sz val="11"/>
        <rFont val="ＭＳ ゴシック"/>
        <family val="3"/>
        <charset val="128"/>
      </rPr>
      <t>排出係数）[kg-CO</t>
    </r>
    <r>
      <rPr>
        <vertAlign val="subscript"/>
        <sz val="11"/>
        <rFont val="ＭＳ ゴシック"/>
        <family val="3"/>
        <charset val="128"/>
      </rPr>
      <t>2</t>
    </r>
    <r>
      <rPr>
        <sz val="11"/>
        <rFont val="ＭＳ ゴシック"/>
        <family val="3"/>
        <charset val="128"/>
      </rPr>
      <t>/kg]</t>
    </r>
    <rPh sb="4" eb="7">
      <t>ハイシュツブツ</t>
    </rPh>
    <rPh sb="7" eb="9">
      <t>シツリョウ</t>
    </rPh>
    <rPh sb="18" eb="21">
      <t>ゲンタンイ</t>
    </rPh>
    <phoneticPr fontId="3"/>
  </si>
  <si>
    <r>
      <t>（材料再生することで発生するCO</t>
    </r>
    <r>
      <rPr>
        <vertAlign val="subscript"/>
        <sz val="11"/>
        <rFont val="ＭＳ ゴシック"/>
        <family val="3"/>
        <charset val="128"/>
      </rPr>
      <t>2</t>
    </r>
    <r>
      <rPr>
        <sz val="11"/>
        <rFont val="ＭＳ ゴシック"/>
        <family val="3"/>
        <charset val="128"/>
      </rPr>
      <t>排出量は算出対象外とします）</t>
    </r>
    <phoneticPr fontId="3"/>
  </si>
  <si>
    <t>製造拠点から使用者までの輸送ルート、輸送手段、輸送距離、積載率を設定してください。</t>
    <phoneticPr fontId="3"/>
  </si>
  <si>
    <r>
      <t>算出式：年間消費電力量[kWh/年]×使用年数[年]×電力原単位（CO</t>
    </r>
    <r>
      <rPr>
        <vertAlign val="subscript"/>
        <sz val="11"/>
        <rFont val="ＭＳ ゴシック"/>
        <family val="3"/>
        <charset val="128"/>
      </rPr>
      <t>2</t>
    </r>
    <r>
      <rPr>
        <sz val="11"/>
        <rFont val="ＭＳ ゴシック"/>
        <family val="3"/>
        <charset val="128"/>
      </rPr>
      <t>排出係数）[kg-CO</t>
    </r>
    <r>
      <rPr>
        <vertAlign val="subscript"/>
        <sz val="11"/>
        <rFont val="ＭＳ ゴシック"/>
        <family val="3"/>
        <charset val="128"/>
      </rPr>
      <t>2</t>
    </r>
    <r>
      <rPr>
        <sz val="11"/>
        <rFont val="ＭＳ ゴシック"/>
        <family val="3"/>
        <charset val="128"/>
      </rPr>
      <t>/kWh]</t>
    </r>
    <rPh sb="16" eb="17">
      <t>ネン</t>
    </rPh>
    <rPh sb="24" eb="25">
      <t>ネン</t>
    </rPh>
    <rPh sb="29" eb="32">
      <t>ゲンタンイ</t>
    </rPh>
    <phoneticPr fontId="3"/>
  </si>
  <si>
    <r>
      <t>算出式：製品質量[kg]/1000×輸送距離[km]×輸送手段別原単位[kg-CO</t>
    </r>
    <r>
      <rPr>
        <vertAlign val="subscript"/>
        <sz val="11"/>
        <rFont val="ＭＳ ゴシック"/>
        <family val="3"/>
        <charset val="128"/>
      </rPr>
      <t>2</t>
    </r>
    <r>
      <rPr>
        <sz val="11"/>
        <rFont val="ＭＳ ゴシック"/>
        <family val="3"/>
        <charset val="128"/>
      </rPr>
      <t>/t･km]</t>
    </r>
    <phoneticPr fontId="3"/>
  </si>
  <si>
    <r>
      <t>算出式：製品質量[kg]×リサイクルプラントの処理での原単位（CO</t>
    </r>
    <r>
      <rPr>
        <vertAlign val="subscript"/>
        <sz val="11"/>
        <rFont val="ＭＳ ゴシック"/>
        <family val="3"/>
        <charset val="128"/>
      </rPr>
      <t>2</t>
    </r>
    <r>
      <rPr>
        <sz val="11"/>
        <rFont val="ＭＳ ゴシック"/>
        <family val="3"/>
        <charset val="128"/>
      </rPr>
      <t>排出係数）[kg-CO</t>
    </r>
    <r>
      <rPr>
        <vertAlign val="subscript"/>
        <sz val="11"/>
        <rFont val="ＭＳ ゴシック"/>
        <family val="3"/>
        <charset val="128"/>
      </rPr>
      <t>2</t>
    </r>
    <r>
      <rPr>
        <sz val="11"/>
        <rFont val="ＭＳ ゴシック"/>
        <family val="3"/>
        <charset val="128"/>
      </rPr>
      <t>/kg]</t>
    </r>
    <rPh sb="1" eb="2">
      <t>デ</t>
    </rPh>
    <rPh sb="27" eb="30">
      <t>ゲンタンイ</t>
    </rPh>
    <phoneticPr fontId="3"/>
  </si>
  <si>
    <r>
      <t>算出式：素材別質量[kg]×再生素材製造の原単位（CO</t>
    </r>
    <r>
      <rPr>
        <vertAlign val="subscript"/>
        <sz val="11"/>
        <rFont val="ＭＳ ゴシック"/>
        <family val="3"/>
        <charset val="128"/>
      </rPr>
      <t>2</t>
    </r>
    <r>
      <rPr>
        <sz val="11"/>
        <rFont val="ＭＳ ゴシック"/>
        <family val="3"/>
        <charset val="128"/>
      </rPr>
      <t>排出係数）[kg-CO</t>
    </r>
    <r>
      <rPr>
        <vertAlign val="subscript"/>
        <sz val="11"/>
        <rFont val="ＭＳ ゴシック"/>
        <family val="3"/>
        <charset val="128"/>
      </rPr>
      <t>2</t>
    </r>
    <r>
      <rPr>
        <sz val="11"/>
        <rFont val="ＭＳ ゴシック"/>
        <family val="3"/>
        <charset val="128"/>
      </rPr>
      <t>/kg]</t>
    </r>
    <rPh sb="7" eb="8">
      <t>シツ</t>
    </rPh>
    <rPh sb="21" eb="24">
      <t>ゲンタンイ</t>
    </rPh>
    <phoneticPr fontId="3"/>
  </si>
  <si>
    <r>
      <t>初期値として</t>
    </r>
    <r>
      <rPr>
        <b/>
        <sz val="11"/>
        <rFont val="ＭＳ ゴシック"/>
        <family val="3"/>
        <charset val="128"/>
      </rPr>
      <t>、</t>
    </r>
    <r>
      <rPr>
        <sz val="11"/>
        <rFont val="ＭＳ ゴシック"/>
        <family val="3"/>
        <charset val="128"/>
      </rPr>
      <t>家電リサイクル法の対象製品（冷蔵庫、洗濯機、ルームエアコン）を</t>
    </r>
    <phoneticPr fontId="3"/>
  </si>
  <si>
    <r>
      <t>算出式：埋立質量[kg]×埋立処分の原単位（CO</t>
    </r>
    <r>
      <rPr>
        <vertAlign val="subscript"/>
        <sz val="11"/>
        <rFont val="ＭＳ ゴシック"/>
        <family val="3"/>
        <charset val="128"/>
      </rPr>
      <t>2</t>
    </r>
    <r>
      <rPr>
        <sz val="11"/>
        <rFont val="ＭＳ ゴシック"/>
        <family val="3"/>
        <charset val="128"/>
      </rPr>
      <t>排出係数）[kg-CO</t>
    </r>
    <r>
      <rPr>
        <vertAlign val="subscript"/>
        <sz val="11"/>
        <rFont val="ＭＳ ゴシック"/>
        <family val="3"/>
        <charset val="128"/>
      </rPr>
      <t>2</t>
    </r>
    <r>
      <rPr>
        <sz val="11"/>
        <rFont val="ＭＳ ゴシック"/>
        <family val="3"/>
        <charset val="128"/>
      </rPr>
      <t>/kg]</t>
    </r>
    <rPh sb="18" eb="21">
      <t>ゲンタンイ</t>
    </rPh>
    <phoneticPr fontId="3"/>
  </si>
  <si>
    <r>
      <t>算出式：再生される素材別質量[kg]×素材別の原単位（CO</t>
    </r>
    <r>
      <rPr>
        <vertAlign val="subscript"/>
        <sz val="11"/>
        <rFont val="ＭＳ ゴシック"/>
        <family val="3"/>
        <charset val="128"/>
      </rPr>
      <t>2</t>
    </r>
    <r>
      <rPr>
        <sz val="11"/>
        <rFont val="ＭＳ ゴシック"/>
        <family val="3"/>
        <charset val="128"/>
      </rPr>
      <t>排出係数）[kg-CO</t>
    </r>
    <r>
      <rPr>
        <vertAlign val="subscript"/>
        <sz val="11"/>
        <rFont val="ＭＳ ゴシック"/>
        <family val="3"/>
        <charset val="128"/>
      </rPr>
      <t>2</t>
    </r>
    <r>
      <rPr>
        <sz val="11"/>
        <rFont val="ＭＳ ゴシック"/>
        <family val="3"/>
        <charset val="128"/>
      </rPr>
      <t>/kg]</t>
    </r>
    <rPh sb="1" eb="2">
      <t>デ</t>
    </rPh>
    <rPh sb="23" eb="26">
      <t>ゲンタンイ</t>
    </rPh>
    <phoneticPr fontId="3"/>
  </si>
  <si>
    <t>原単位のデータは、利用ライセンスが有料のIDEAやecoinvent、</t>
    <phoneticPr fontId="3"/>
  </si>
  <si>
    <t>無料の3EIDなどがあります。</t>
    <phoneticPr fontId="3"/>
  </si>
  <si>
    <t>回収し、リサイクルするシナリオとしています。</t>
    <phoneticPr fontId="3"/>
  </si>
  <si>
    <t>1.2項で入力した製品製造時に排出（回収）される金属（端材）</t>
    <phoneticPr fontId="3"/>
  </si>
  <si>
    <t xml:space="preserve">およびプラスチック（端材）の質量は、全て100％再生されるとして扱います。
</t>
    <phoneticPr fontId="3"/>
  </si>
  <si>
    <t>製品製造時に排出されるプラスチック（端材）の質量は、製造段階の排出物から</t>
    <phoneticPr fontId="3"/>
  </si>
  <si>
    <t>投入エネルギーのシナリオ、あるいは出典</t>
    <rPh sb="0" eb="2">
      <t>トウニュウ</t>
    </rPh>
    <rPh sb="17" eb="19">
      <t>シュッテン</t>
    </rPh>
    <phoneticPr fontId="3"/>
  </si>
  <si>
    <t>出典No.</t>
    <rPh sb="0" eb="2">
      <t>シュッテン</t>
    </rPh>
    <phoneticPr fontId="3"/>
  </si>
  <si>
    <t>出典</t>
    <rPh sb="0" eb="2">
      <t>シュッテン</t>
    </rPh>
    <phoneticPr fontId="3"/>
  </si>
  <si>
    <r>
      <t>端材となる素材自体のCO</t>
    </r>
    <r>
      <rPr>
        <vertAlign val="subscript"/>
        <sz val="11"/>
        <rFont val="ＭＳ ゴシック"/>
        <family val="3"/>
        <charset val="128"/>
      </rPr>
      <t>2</t>
    </r>
    <r>
      <rPr>
        <sz val="11"/>
        <rFont val="ＭＳ ゴシック"/>
        <family val="3"/>
        <charset val="128"/>
      </rPr>
      <t>排出量を算出し、調達段階に加えています。</t>
    </r>
    <phoneticPr fontId="3"/>
  </si>
  <si>
    <r>
      <t>「物流分野のCO</t>
    </r>
    <r>
      <rPr>
        <vertAlign val="subscript"/>
        <sz val="11"/>
        <rFont val="ＭＳ ゴシック"/>
        <family val="3"/>
        <charset val="128"/>
      </rPr>
      <t>2</t>
    </r>
    <r>
      <rPr>
        <sz val="11"/>
        <rFont val="ＭＳ ゴシック"/>
        <family val="3"/>
        <charset val="128"/>
      </rPr>
      <t>排出量に関する算定方法ガイドライン」を利用可能です。</t>
    </r>
    <phoneticPr fontId="3"/>
  </si>
  <si>
    <r>
      <t xml:space="preserve"> ISO14040</t>
    </r>
    <r>
      <rPr>
        <vertAlign val="superscript"/>
        <sz val="11"/>
        <rFont val="ＭＳ ゴシック"/>
        <family val="3"/>
        <charset val="128"/>
      </rPr>
      <t>※1</t>
    </r>
    <r>
      <rPr>
        <sz val="11"/>
        <rFont val="ＭＳ ゴシック"/>
        <family val="3"/>
        <charset val="128"/>
      </rPr>
      <t>とISO14044</t>
    </r>
    <r>
      <rPr>
        <vertAlign val="superscript"/>
        <sz val="11"/>
        <rFont val="ＭＳ ゴシック"/>
        <family val="3"/>
        <charset val="128"/>
      </rPr>
      <t>※2</t>
    </r>
    <r>
      <rPr>
        <sz val="11"/>
        <rFont val="ＭＳ ゴシック"/>
        <family val="3"/>
        <charset val="128"/>
      </rPr>
      <t>に準拠したJEMAガイドラインJEM-TR253「家電製品の</t>
    </r>
    <phoneticPr fontId="3"/>
  </si>
  <si>
    <r>
      <t>ライフサイクルCO</t>
    </r>
    <r>
      <rPr>
        <vertAlign val="subscript"/>
        <sz val="11"/>
        <rFont val="ＭＳ ゴシック"/>
        <family val="3"/>
        <charset val="128"/>
      </rPr>
      <t>2</t>
    </r>
    <r>
      <rPr>
        <sz val="11"/>
        <rFont val="ＭＳ ゴシック"/>
        <family val="3"/>
        <charset val="128"/>
      </rPr>
      <t>排出量算出ガイドライン 」に基づいて、LC-CO</t>
    </r>
    <r>
      <rPr>
        <vertAlign val="subscript"/>
        <sz val="11"/>
        <rFont val="ＭＳ ゴシック"/>
        <family val="3"/>
        <charset val="128"/>
      </rPr>
      <t>2</t>
    </r>
    <r>
      <rPr>
        <sz val="11"/>
        <rFont val="ＭＳ ゴシック"/>
        <family val="3"/>
        <charset val="128"/>
      </rPr>
      <t>排出量を</t>
    </r>
    <phoneticPr fontId="3"/>
  </si>
  <si>
    <r>
      <t>kg-CO</t>
    </r>
    <r>
      <rPr>
        <vertAlign val="subscript"/>
        <sz val="11"/>
        <rFont val="ＭＳ ゴシック"/>
        <family val="3"/>
        <charset val="128"/>
      </rPr>
      <t>2</t>
    </r>
    <r>
      <rPr>
        <sz val="11"/>
        <rFont val="ＭＳ ゴシック"/>
        <family val="3"/>
        <charset val="128"/>
      </rPr>
      <t>/kWh</t>
    </r>
    <phoneticPr fontId="3"/>
  </si>
  <si>
    <r>
      <t>出典：国内電力：電力中央研究所が公表する発電種別毎の最新の排出原単位（初期値：0.531kg-CO</t>
    </r>
    <r>
      <rPr>
        <vertAlign val="subscript"/>
        <sz val="10"/>
        <rFont val="ＭＳ ゴシック"/>
        <family val="3"/>
        <charset val="128"/>
      </rPr>
      <t>2</t>
    </r>
    <r>
      <rPr>
        <sz val="10"/>
        <rFont val="ＭＳ ゴシック"/>
        <family val="3"/>
        <charset val="128"/>
      </rPr>
      <t>/kWh)</t>
    </r>
    <rPh sb="0" eb="2">
      <t>シュッテン</t>
    </rPh>
    <rPh sb="35" eb="38">
      <t>ショキチ</t>
    </rPh>
    <phoneticPr fontId="3"/>
  </si>
  <si>
    <t>確認欄（算出条件シート；製品質量と梱包材質量の合計）</t>
    <rPh sb="0" eb="2">
      <t>カクニン</t>
    </rPh>
    <rPh sb="2" eb="3">
      <t>ラン</t>
    </rPh>
    <rPh sb="4" eb="6">
      <t>サンシュツ</t>
    </rPh>
    <rPh sb="6" eb="8">
      <t>ジョウケン</t>
    </rPh>
    <rPh sb="12" eb="14">
      <t>セイヒン</t>
    </rPh>
    <rPh sb="14" eb="16">
      <t>シツリョウ</t>
    </rPh>
    <rPh sb="17" eb="20">
      <t>コンポウザイ</t>
    </rPh>
    <rPh sb="20" eb="22">
      <t>シツリョウ</t>
    </rPh>
    <rPh sb="23" eb="25">
      <t>ゴウケイ</t>
    </rPh>
    <phoneticPr fontId="3"/>
  </si>
  <si>
    <t>銅被覆線　導体重量換算</t>
    <phoneticPr fontId="3"/>
  </si>
  <si>
    <t>アルミニウム線　導体重量換算</t>
    <rPh sb="6" eb="7">
      <t>セン</t>
    </rPh>
    <rPh sb="8" eb="10">
      <t>ドウタイ</t>
    </rPh>
    <rPh sb="10" eb="12">
      <t>ジュウリョウ</t>
    </rPh>
    <rPh sb="12" eb="14">
      <t>カンサン</t>
    </rPh>
    <phoneticPr fontId="3"/>
  </si>
  <si>
    <t>e-mail　</t>
    <phoneticPr fontId="3"/>
  </si>
  <si>
    <t>使用段階における電力原単位</t>
    <rPh sb="0" eb="2">
      <t>シヨウ</t>
    </rPh>
    <rPh sb="2" eb="4">
      <t>ダンカイ</t>
    </rPh>
    <rPh sb="8" eb="10">
      <t>デンリョク</t>
    </rPh>
    <rPh sb="10" eb="13">
      <t>ゲンタンイ</t>
    </rPh>
    <rPh sb="11" eb="13">
      <t>タンイ</t>
    </rPh>
    <phoneticPr fontId="3"/>
  </si>
  <si>
    <r>
      <t>経済産業省･国土交通省「物流分野のCO</t>
    </r>
    <r>
      <rPr>
        <vertAlign val="subscript"/>
        <sz val="11"/>
        <rFont val="ＭＳ ゴシック"/>
        <family val="3"/>
        <charset val="128"/>
      </rPr>
      <t>2</t>
    </r>
    <r>
      <rPr>
        <sz val="11"/>
        <rFont val="ＭＳ ゴシック"/>
        <family val="3"/>
        <charset val="128"/>
      </rPr>
      <t>排出量に関する算定方法ガイドライン」</t>
    </r>
    <rPh sb="0" eb="2">
      <t>ケイザイ</t>
    </rPh>
    <rPh sb="2" eb="5">
      <t>サンギョウショウ</t>
    </rPh>
    <rPh sb="6" eb="8">
      <t>コクド</t>
    </rPh>
    <rPh sb="8" eb="11">
      <t>コウツウショウ</t>
    </rPh>
    <rPh sb="12" eb="14">
      <t>ブツリュウ</t>
    </rPh>
    <rPh sb="14" eb="16">
      <t>ブンヤ</t>
    </rPh>
    <rPh sb="20" eb="22">
      <t>ハイシュツ</t>
    </rPh>
    <rPh sb="22" eb="23">
      <t>リョウ</t>
    </rPh>
    <rPh sb="24" eb="25">
      <t>カン</t>
    </rPh>
    <rPh sb="27" eb="29">
      <t>サンテイ</t>
    </rPh>
    <rPh sb="29" eb="31">
      <t>ホウホウ</t>
    </rPh>
    <phoneticPr fontId="3"/>
  </si>
  <si>
    <t>kWh</t>
    <phoneticPr fontId="3"/>
  </si>
  <si>
    <r>
      <t>素材別の原単位（CO</t>
    </r>
    <r>
      <rPr>
        <vertAlign val="subscript"/>
        <sz val="11"/>
        <rFont val="ＭＳ ゴシック"/>
        <family val="3"/>
        <charset val="128"/>
      </rPr>
      <t>2</t>
    </r>
    <r>
      <rPr>
        <sz val="11"/>
        <rFont val="ＭＳ ゴシック"/>
        <family val="3"/>
        <charset val="128"/>
      </rPr>
      <t>排出係数）[kg-CO</t>
    </r>
    <r>
      <rPr>
        <vertAlign val="subscript"/>
        <sz val="11"/>
        <rFont val="ＭＳ ゴシック"/>
        <family val="3"/>
        <charset val="128"/>
      </rPr>
      <t>2</t>
    </r>
    <r>
      <rPr>
        <sz val="11"/>
        <rFont val="ＭＳ ゴシック"/>
        <family val="3"/>
        <charset val="128"/>
      </rPr>
      <t>/kg]　素材加工を含む原単位としてください。</t>
    </r>
    <rPh sb="4" eb="7">
      <t>ゲンタンイ</t>
    </rPh>
    <rPh sb="28" eb="30">
      <t>ソザイ</t>
    </rPh>
    <rPh sb="30" eb="32">
      <t>カコウ</t>
    </rPh>
    <rPh sb="33" eb="34">
      <t>フク</t>
    </rPh>
    <rPh sb="35" eb="38">
      <t>ゲンタンイ</t>
    </rPh>
    <phoneticPr fontId="3"/>
  </si>
  <si>
    <t>鉄の回収分輸送（製造拠点→材料再生工場)</t>
    <rPh sb="0" eb="1">
      <t>テツ</t>
    </rPh>
    <rPh sb="2" eb="4">
      <t>カイシュウ</t>
    </rPh>
    <rPh sb="4" eb="5">
      <t>ブン</t>
    </rPh>
    <rPh sb="5" eb="7">
      <t>ユソウ</t>
    </rPh>
    <rPh sb="8" eb="10">
      <t>セイゾウ</t>
    </rPh>
    <rPh sb="10" eb="12">
      <t>キョテン</t>
    </rPh>
    <phoneticPr fontId="3"/>
  </si>
  <si>
    <t>銅の回収分輸送（製造拠点→材料再生工場)</t>
    <rPh sb="0" eb="1">
      <t>ドウ</t>
    </rPh>
    <rPh sb="2" eb="4">
      <t>カイシュウ</t>
    </rPh>
    <rPh sb="4" eb="5">
      <t>ブン</t>
    </rPh>
    <rPh sb="5" eb="7">
      <t>ユソウ</t>
    </rPh>
    <phoneticPr fontId="3"/>
  </si>
  <si>
    <t>アルミの回収分輸送（製造拠点→材料再生工場)</t>
    <rPh sb="4" eb="6">
      <t>カイシュウ</t>
    </rPh>
    <rPh sb="6" eb="7">
      <t>ブン</t>
    </rPh>
    <rPh sb="7" eb="9">
      <t>ユソウ</t>
    </rPh>
    <phoneticPr fontId="3"/>
  </si>
  <si>
    <t>プラスチックの回収分輸送（製造拠点→材料再生工場)</t>
    <rPh sb="7" eb="9">
      <t>カイシュウ</t>
    </rPh>
    <rPh sb="9" eb="10">
      <t>ブン</t>
    </rPh>
    <rPh sb="10" eb="12">
      <t>ユソウ</t>
    </rPh>
    <phoneticPr fontId="3"/>
  </si>
  <si>
    <t>廃棄物輸送（製造拠点→埋立処分場）</t>
    <rPh sb="0" eb="3">
      <t>ハイキブツ</t>
    </rPh>
    <rPh sb="3" eb="5">
      <t>ユソウ</t>
    </rPh>
    <rPh sb="6" eb="8">
      <t>セイゾウ</t>
    </rPh>
    <rPh sb="8" eb="10">
      <t>キョテン</t>
    </rPh>
    <phoneticPr fontId="3"/>
  </si>
  <si>
    <t>LCA算出結果（まとめ）</t>
    <rPh sb="3" eb="5">
      <t>サンシュツ</t>
    </rPh>
    <rPh sb="5" eb="7">
      <t>ケッカ</t>
    </rPh>
    <phoneticPr fontId="3"/>
  </si>
  <si>
    <t>本ツールは、国内での製品使用を前提にしています。</t>
    <rPh sb="0" eb="1">
      <t>ホン</t>
    </rPh>
    <rPh sb="6" eb="8">
      <t>コクナイ</t>
    </rPh>
    <rPh sb="10" eb="12">
      <t>セイヒン</t>
    </rPh>
    <rPh sb="12" eb="14">
      <t>シヨウ</t>
    </rPh>
    <rPh sb="15" eb="17">
      <t>ゼンテイ</t>
    </rPh>
    <phoneticPr fontId="3"/>
  </si>
  <si>
    <t>・</t>
  </si>
  <si>
    <t>国内電力：電気事業低炭素社会協議会が公表する全電源平均原単位（2015年度確報値）</t>
    <rPh sb="0" eb="2">
      <t>コクナイデンリョクヒツヨウオウヘンコウカノウ</t>
    </rPh>
    <rPh sb="5" eb="7">
      <t>デンキ</t>
    </rPh>
    <rPh sb="7" eb="9">
      <t>ジギョウ</t>
    </rPh>
    <rPh sb="9" eb="12">
      <t>テイタンソ</t>
    </rPh>
    <rPh sb="12" eb="14">
      <t>シャカイ</t>
    </rPh>
    <rPh sb="14" eb="17">
      <t>キョウギカイ</t>
    </rPh>
    <rPh sb="18" eb="20">
      <t>コウヒョウ</t>
    </rPh>
    <rPh sb="22" eb="23">
      <t>ゼン</t>
    </rPh>
    <rPh sb="23" eb="25">
      <t>デンゲン</t>
    </rPh>
    <rPh sb="25" eb="27">
      <t>ヘイキン</t>
    </rPh>
    <rPh sb="27" eb="30">
      <t>ゲンタンイ</t>
    </rPh>
    <rPh sb="35" eb="37">
      <t>ネンド</t>
    </rPh>
    <rPh sb="37" eb="40">
      <t>カクホウチ</t>
    </rPh>
    <phoneticPr fontId="3"/>
  </si>
  <si>
    <t>原単位は毎年度の実績で変更されますので、適宜、見直して下さい。</t>
    <rPh sb="0" eb="3">
      <t>ゲンタンイ</t>
    </rPh>
    <rPh sb="4" eb="7">
      <t>マイネンド</t>
    </rPh>
    <rPh sb="8" eb="10">
      <t>ジッセキ</t>
    </rPh>
    <rPh sb="11" eb="13">
      <t>ヘンコウ</t>
    </rPh>
    <rPh sb="20" eb="22">
      <t>テキギ</t>
    </rPh>
    <rPh sb="23" eb="25">
      <t>ミナオ</t>
    </rPh>
    <rPh sb="27" eb="28">
      <t>クダ</t>
    </rPh>
    <phoneticPr fontId="3"/>
  </si>
  <si>
    <t>原単位は毎年度の実績で変更されますので、適宜、見直して下さい。</t>
    <phoneticPr fontId="3"/>
  </si>
  <si>
    <r>
      <t>kg-CO</t>
    </r>
    <r>
      <rPr>
        <vertAlign val="subscript"/>
        <sz val="11"/>
        <rFont val="ＭＳ ゴシック"/>
        <family val="3"/>
        <charset val="128"/>
      </rPr>
      <t>2</t>
    </r>
    <r>
      <rPr>
        <sz val="11"/>
        <rFont val="ＭＳ ゴシック"/>
        <family val="3"/>
        <charset val="128"/>
      </rPr>
      <t>/kWh</t>
    </r>
    <phoneticPr fontId="3"/>
  </si>
  <si>
    <t>製品製造時に排出（回収）される金属（端材）およびプラスチック（端材）の質量は、全て100％再生されるとして扱っています。
一方、使用済製品のリサイクルに関しては、経済産業省「特定家庭用機器の品目追加・再商品化等基準に関する報告書」に基づき、金属(鉄、銅、アルミ）の95%、プラスチックの20%が素材回収・再利用されていると想定しています。</t>
    <phoneticPr fontId="3"/>
  </si>
  <si>
    <r>
      <t>原単位[kg-CO</t>
    </r>
    <r>
      <rPr>
        <b/>
        <vertAlign val="subscript"/>
        <sz val="12"/>
        <color rgb="FFFFFF00"/>
        <rFont val="ＭＳ ゴシック"/>
        <family val="3"/>
        <charset val="128"/>
      </rPr>
      <t>2</t>
    </r>
    <r>
      <rPr>
        <b/>
        <sz val="12"/>
        <color rgb="FFFFFF00"/>
        <rFont val="ＭＳ ゴシック"/>
        <family val="3"/>
        <charset val="128"/>
      </rPr>
      <t>/t･km]</t>
    </r>
    <rPh sb="0" eb="3">
      <t>ゲンタンイ</t>
    </rPh>
    <phoneticPr fontId="3"/>
  </si>
  <si>
    <r>
      <t>CO</t>
    </r>
    <r>
      <rPr>
        <b/>
        <vertAlign val="subscript"/>
        <sz val="12"/>
        <color rgb="FFFFFF00"/>
        <rFont val="ＭＳ ゴシック"/>
        <family val="3"/>
        <charset val="128"/>
      </rPr>
      <t>２</t>
    </r>
    <r>
      <rPr>
        <b/>
        <sz val="12"/>
        <color rgb="FFFFFF00"/>
        <rFont val="ＭＳ ゴシック"/>
        <family val="3"/>
        <charset val="128"/>
      </rPr>
      <t>排出量</t>
    </r>
    <rPh sb="3" eb="5">
      <t>ハイシュツ</t>
    </rPh>
    <rPh sb="5" eb="6">
      <t>リョウ</t>
    </rPh>
    <phoneticPr fontId="3"/>
  </si>
  <si>
    <r>
      <t>原単位[kg-CO</t>
    </r>
    <r>
      <rPr>
        <b/>
        <vertAlign val="subscript"/>
        <sz val="12"/>
        <color rgb="FFFFFF00"/>
        <rFont val="ＭＳ ゴシック"/>
        <family val="3"/>
        <charset val="128"/>
      </rPr>
      <t>2</t>
    </r>
    <r>
      <rPr>
        <b/>
        <sz val="12"/>
        <color rgb="FFFFFF00"/>
        <rFont val="ＭＳ ゴシック"/>
        <family val="3"/>
        <charset val="128"/>
      </rPr>
      <t>/t･kg]</t>
    </r>
    <rPh sb="0" eb="3">
      <t>ゲンタンイ</t>
    </rPh>
    <phoneticPr fontId="3"/>
  </si>
  <si>
    <t>電気事業低炭素社会協議会が公表する全電源平均原単位（2015年度確報値）</t>
    <rPh sb="0" eb="2">
      <t>デンキ</t>
    </rPh>
    <rPh sb="2" eb="4">
      <t>ジギョウ</t>
    </rPh>
    <rPh sb="4" eb="7">
      <t>テイタンソ</t>
    </rPh>
    <rPh sb="7" eb="9">
      <t>シャカイ</t>
    </rPh>
    <rPh sb="9" eb="12">
      <t>キョウギカイ</t>
    </rPh>
    <rPh sb="13" eb="15">
      <t>コウヒョウ</t>
    </rPh>
    <rPh sb="17" eb="18">
      <t>ゼン</t>
    </rPh>
    <rPh sb="18" eb="20">
      <t>デンゲン</t>
    </rPh>
    <rPh sb="20" eb="22">
      <t>ヘイキン</t>
    </rPh>
    <rPh sb="22" eb="25">
      <t>ゲンタンイ</t>
    </rPh>
    <rPh sb="30" eb="32">
      <t>ネンド</t>
    </rPh>
    <rPh sb="32" eb="34">
      <t>カクホウ</t>
    </rPh>
    <rPh sb="34" eb="35">
      <t>アタイ</t>
    </rPh>
    <phoneticPr fontId="3"/>
  </si>
  <si>
    <r>
      <t>国際エネルギー機関（IEA)が公表する電力CO</t>
    </r>
    <r>
      <rPr>
        <vertAlign val="subscript"/>
        <sz val="11"/>
        <rFont val="ＭＳ ゴシック"/>
        <family val="3"/>
        <charset val="128"/>
      </rPr>
      <t>2</t>
    </r>
    <r>
      <rPr>
        <sz val="11"/>
        <rFont val="ＭＳ ゴシック"/>
        <family val="3"/>
        <charset val="128"/>
      </rPr>
      <t>排出原単位の最新値</t>
    </r>
    <phoneticPr fontId="3"/>
  </si>
  <si>
    <r>
      <t>例　製品アセスメント、スコープ3の製品使用時CO</t>
    </r>
    <r>
      <rPr>
        <vertAlign val="subscript"/>
        <sz val="11"/>
        <rFont val="ＭＳ ゴシック"/>
        <family val="3"/>
        <charset val="128"/>
      </rPr>
      <t>2</t>
    </r>
    <r>
      <rPr>
        <sz val="11"/>
        <rFont val="ＭＳ ゴシック"/>
        <family val="3"/>
        <charset val="128"/>
      </rPr>
      <t>排出量の簡易評価など</t>
    </r>
    <phoneticPr fontId="3"/>
  </si>
  <si>
    <t>製品製造時の排出物の内、金属（端材）、プラスチック（端材）については、回収し、リサイクルするシナリオとしています。詳しくは、マニュアル3.(2)3）を参照してください。</t>
    <rPh sb="57" eb="58">
      <t>クワ</t>
    </rPh>
    <rPh sb="75" eb="77">
      <t>サンショウ</t>
    </rPh>
    <phoneticPr fontId="3"/>
  </si>
  <si>
    <r>
      <t>アルミ</t>
    </r>
    <r>
      <rPr>
        <sz val="11"/>
        <color rgb="FFFF0000"/>
        <rFont val="ＭＳ ゴシック"/>
        <family val="3"/>
        <charset val="128"/>
      </rPr>
      <t>ニウム</t>
    </r>
    <phoneticPr fontId="3"/>
  </si>
  <si>
    <t>素材の原単位の説明</t>
    <rPh sb="7" eb="9">
      <t>セツメイ</t>
    </rPh>
    <phoneticPr fontId="3"/>
  </si>
  <si>
    <t>家電リサイクルプラントにおける投入エネルギー</t>
    <rPh sb="0" eb="2">
      <t>カデン</t>
    </rPh>
    <rPh sb="15" eb="17">
      <t>トウニュウ</t>
    </rPh>
    <phoneticPr fontId="3"/>
  </si>
  <si>
    <r>
      <t>LPG（ｍ</t>
    </r>
    <r>
      <rPr>
        <vertAlign val="superscript"/>
        <sz val="11"/>
        <rFont val="ＭＳ ゴシック"/>
        <family val="3"/>
        <charset val="128"/>
      </rPr>
      <t>3</t>
    </r>
    <r>
      <rPr>
        <sz val="11"/>
        <rFont val="ＭＳ ゴシック"/>
        <family val="3"/>
        <charset val="128"/>
      </rPr>
      <t>）</t>
    </r>
    <phoneticPr fontId="3"/>
  </si>
  <si>
    <t>20tトラック（60%）（tkm）</t>
    <phoneticPr fontId="3"/>
  </si>
  <si>
    <t>20tトラック（60%）（tkm）</t>
    <phoneticPr fontId="3"/>
  </si>
  <si>
    <t>10tトラック（40％）（tkm）</t>
    <phoneticPr fontId="3"/>
  </si>
  <si>
    <t>10tトラック（40％）</t>
    <phoneticPr fontId="3"/>
  </si>
  <si>
    <t>4tトラック（60％）</t>
    <phoneticPr fontId="3"/>
  </si>
  <si>
    <t>廃棄・リサイクル</t>
    <rPh sb="0" eb="2">
      <t>ハイキ</t>
    </rPh>
    <phoneticPr fontId="3"/>
  </si>
  <si>
    <t>リサイクル処理(プラ)(製品製造段階)</t>
    <rPh sb="5" eb="7">
      <t>ショリ</t>
    </rPh>
    <rPh sb="12" eb="14">
      <t>セイヒン</t>
    </rPh>
    <rPh sb="14" eb="16">
      <t>セイゾウ</t>
    </rPh>
    <rPh sb="16" eb="18">
      <t>ダンカイ</t>
    </rPh>
    <phoneticPr fontId="3"/>
  </si>
  <si>
    <t>リサイクル処理(プラ)(リサイクル段階)</t>
    <rPh sb="5" eb="7">
      <t>ショリ</t>
    </rPh>
    <rPh sb="17" eb="19">
      <t>ダンカイ</t>
    </rPh>
    <phoneticPr fontId="3"/>
  </si>
  <si>
    <t>プラスチック(kg)</t>
    <phoneticPr fontId="3"/>
  </si>
  <si>
    <t>粗鋼(kg)</t>
    <rPh sb="0" eb="2">
      <t>ソコウ</t>
    </rPh>
    <phoneticPr fontId="3"/>
  </si>
  <si>
    <t>粗銅(kg)</t>
    <rPh sb="0" eb="1">
      <t>ソ</t>
    </rPh>
    <rPh sb="1" eb="2">
      <t>ドウ</t>
    </rPh>
    <phoneticPr fontId="3"/>
  </si>
  <si>
    <t>アルミニウム地金（日本輸入）(kg)</t>
    <rPh sb="6" eb="8">
      <t>ジガネ</t>
    </rPh>
    <rPh sb="9" eb="11">
      <t>ニホン</t>
    </rPh>
    <rPh sb="11" eb="13">
      <t>ユニュウ</t>
    </rPh>
    <phoneticPr fontId="3"/>
  </si>
  <si>
    <t>ポリプロピレン(kg)</t>
    <phoneticPr fontId="3"/>
  </si>
  <si>
    <t>他埋立(kg)</t>
    <rPh sb="0" eb="1">
      <t>ホカ</t>
    </rPh>
    <rPh sb="1" eb="3">
      <t>ウメタテ</t>
    </rPh>
    <phoneticPr fontId="3"/>
  </si>
  <si>
    <t>廃プラ埋立(kg)</t>
    <rPh sb="0" eb="1">
      <t>ハイ</t>
    </rPh>
    <rPh sb="3" eb="5">
      <t>ウメタテ</t>
    </rPh>
    <phoneticPr fontId="3"/>
  </si>
  <si>
    <t>再生プラスチック成形材料の製造(kg)</t>
    <rPh sb="0" eb="2">
      <t>サイセイ</t>
    </rPh>
    <rPh sb="8" eb="10">
      <t>セイケイ</t>
    </rPh>
    <rPh sb="10" eb="12">
      <t>ザイリョウ</t>
    </rPh>
    <rPh sb="13" eb="15">
      <t>セイゾウ</t>
    </rPh>
    <phoneticPr fontId="3"/>
  </si>
  <si>
    <t>電力(kWh)</t>
    <rPh sb="0" eb="2">
      <t>デンリョク</t>
    </rPh>
    <phoneticPr fontId="3"/>
  </si>
  <si>
    <r>
      <t>都市ガス13Aの燃焼（m</t>
    </r>
    <r>
      <rPr>
        <vertAlign val="superscript"/>
        <sz val="11"/>
        <rFont val="ＭＳ ゴシック"/>
        <family val="3"/>
        <charset val="128"/>
      </rPr>
      <t>3</t>
    </r>
    <r>
      <rPr>
        <sz val="11"/>
        <rFont val="ＭＳ ゴシック"/>
        <family val="3"/>
        <charset val="128"/>
      </rPr>
      <t>）</t>
    </r>
    <rPh sb="0" eb="2">
      <t>トシ</t>
    </rPh>
    <rPh sb="8" eb="10">
      <t>ネンショウ</t>
    </rPh>
    <phoneticPr fontId="3"/>
  </si>
  <si>
    <r>
      <t>液化石油ガス（LPG）の燃焼（m</t>
    </r>
    <r>
      <rPr>
        <vertAlign val="superscript"/>
        <sz val="11"/>
        <rFont val="ＭＳ ゴシック"/>
        <family val="3"/>
        <charset val="128"/>
      </rPr>
      <t>3</t>
    </r>
    <r>
      <rPr>
        <sz val="11"/>
        <rFont val="ＭＳ ゴシック"/>
        <family val="3"/>
        <charset val="128"/>
      </rPr>
      <t>）</t>
    </r>
    <rPh sb="0" eb="2">
      <t>エキカ</t>
    </rPh>
    <rPh sb="2" eb="4">
      <t>セキユ</t>
    </rPh>
    <rPh sb="12" eb="14">
      <t>ネンショウ</t>
    </rPh>
    <phoneticPr fontId="3"/>
  </si>
  <si>
    <t>コンテナ船(tkm)</t>
    <rPh sb="4" eb="5">
      <t>セン</t>
    </rPh>
    <phoneticPr fontId="3"/>
  </si>
  <si>
    <t>10tトラック(40％) (tkm)</t>
    <phoneticPr fontId="3"/>
  </si>
  <si>
    <t>4tトラック(60％) (tkm)</t>
    <phoneticPr fontId="3"/>
  </si>
  <si>
    <t>軽トラック(41％) (tkm)</t>
    <rPh sb="0" eb="1">
      <t>ケイ</t>
    </rPh>
    <phoneticPr fontId="3"/>
  </si>
  <si>
    <t>4tトラック(60％) (tkm)</t>
    <phoneticPr fontId="3"/>
  </si>
  <si>
    <t>20tトラック(60％) (tkm)</t>
    <phoneticPr fontId="3"/>
  </si>
  <si>
    <t>20トラック(60％) (tkm)</t>
    <phoneticPr fontId="3"/>
  </si>
  <si>
    <t>10tトラック(60％) (tkm)</t>
    <phoneticPr fontId="3"/>
  </si>
  <si>
    <t>20tトラック（60％）</t>
    <phoneticPr fontId="3"/>
  </si>
  <si>
    <t>ABS樹脂</t>
    <rPh sb="3" eb="5">
      <t>ジュシ</t>
    </rPh>
    <phoneticPr fontId="3"/>
  </si>
  <si>
    <t>設けることでデータ収集の工数低減を図った簡易版です。</t>
    <phoneticPr fontId="3"/>
  </si>
  <si>
    <t>※1 ISO14040 環境マネジメント-ライフサイクルアセスメント-原則及び枠組み</t>
    <phoneticPr fontId="3"/>
  </si>
  <si>
    <t>※2 ISO14044 環境マネジメント-ライフサイクルアセスメント-要求事項及び指針</t>
    <phoneticPr fontId="3"/>
  </si>
  <si>
    <t>国内電力：電気事業低炭素社会協議会が公表する全電源平均原単位（2015年度確報値）</t>
    <phoneticPr fontId="3"/>
  </si>
  <si>
    <t>地域の名称を記載して、電力原単位と距離を記入してください。</t>
    <phoneticPr fontId="3"/>
  </si>
  <si>
    <t>原単位は毎年度の実績で変更されますので、適宜、見直して下さい。</t>
  </si>
  <si>
    <t>家電リサイクルプラントで調査した冷蔵庫の数値を初期値として用意しました。</t>
    <phoneticPr fontId="3"/>
  </si>
  <si>
    <t>必要に応じて、利用者が設定してください。</t>
    <phoneticPr fontId="3"/>
  </si>
  <si>
    <t>調達段階においては、製造段階における廃棄物のリサイクル分が含まれて</t>
    <rPh sb="0" eb="2">
      <t>チョウタツ</t>
    </rPh>
    <rPh sb="2" eb="4">
      <t>ダンカイ</t>
    </rPh>
    <rPh sb="10" eb="12">
      <t>セイゾウ</t>
    </rPh>
    <rPh sb="12" eb="14">
      <t>ダンカイ</t>
    </rPh>
    <rPh sb="18" eb="21">
      <t>ハイキブツ</t>
    </rPh>
    <rPh sb="27" eb="28">
      <t>ブン</t>
    </rPh>
    <rPh sb="29" eb="30">
      <t>フク</t>
    </rPh>
    <phoneticPr fontId="3"/>
  </si>
  <si>
    <t>おりませんので、調達段階に加える必要があります。</t>
    <phoneticPr fontId="3"/>
  </si>
  <si>
    <t>製造段階の排出物に関しても、排出量の初期値を0kgとした、</t>
    <phoneticPr fontId="3"/>
  </si>
  <si>
    <t>算出式とシナリオを用意しました。</t>
    <phoneticPr fontId="3"/>
  </si>
  <si>
    <t>7)算出結果</t>
    <rPh sb="2" eb="4">
      <t>サンシュツ</t>
    </rPh>
    <phoneticPr fontId="3"/>
  </si>
  <si>
    <t>(1)下記凡例に従い、必要事項をセルに入力してください。</t>
    <phoneticPr fontId="3"/>
  </si>
  <si>
    <t xml:space="preserve"> 1）表紙と算出条件</t>
    <phoneticPr fontId="3"/>
  </si>
  <si>
    <t xml:space="preserve"> 2)調達段階</t>
    <phoneticPr fontId="3"/>
  </si>
  <si>
    <t xml:space="preserve"> 3)製造段階</t>
    <phoneticPr fontId="3"/>
  </si>
  <si>
    <t>注2)</t>
    <phoneticPr fontId="3"/>
  </si>
  <si>
    <r>
      <t>3.LC-CO</t>
    </r>
    <r>
      <rPr>
        <u/>
        <vertAlign val="subscript"/>
        <sz val="11"/>
        <rFont val="ＭＳ ゴシック"/>
        <family val="3"/>
        <charset val="128"/>
      </rPr>
      <t>2</t>
    </r>
    <r>
      <rPr>
        <u/>
        <sz val="11"/>
        <rFont val="ＭＳ ゴシック"/>
        <family val="3"/>
        <charset val="128"/>
      </rPr>
      <t>算出手順</t>
    </r>
    <phoneticPr fontId="3"/>
  </si>
  <si>
    <r>
      <t>海外電力：国際エネルギー機関（IEA)が公表する電力CO</t>
    </r>
    <r>
      <rPr>
        <vertAlign val="subscript"/>
        <sz val="11"/>
        <rFont val="ＭＳ ゴシック"/>
        <family val="3"/>
        <charset val="128"/>
      </rPr>
      <t>2</t>
    </r>
    <r>
      <rPr>
        <sz val="11"/>
        <rFont val="ＭＳ ゴシック"/>
        <family val="3"/>
        <charset val="128"/>
      </rPr>
      <t>排出原単位の最新値</t>
    </r>
    <rPh sb="2" eb="4">
      <t>デンリョク</t>
    </rPh>
    <rPh sb="5" eb="7">
      <t>コクサイ</t>
    </rPh>
    <rPh sb="12" eb="14">
      <t>キカン</t>
    </rPh>
    <rPh sb="20" eb="22">
      <t>コウヒョウ</t>
    </rPh>
    <rPh sb="24" eb="26">
      <t>デンリョク</t>
    </rPh>
    <rPh sb="29" eb="31">
      <t>ハイシュツ</t>
    </rPh>
    <rPh sb="31" eb="34">
      <t>ゲンタンイ</t>
    </rPh>
    <rPh sb="35" eb="37">
      <t>サイシン</t>
    </rPh>
    <rPh sb="37" eb="38">
      <t>アタイ</t>
    </rPh>
    <phoneticPr fontId="3"/>
  </si>
  <si>
    <r>
      <t>"CO</t>
    </r>
    <r>
      <rPr>
        <vertAlign val="subscript"/>
        <sz val="11"/>
        <rFont val="ＭＳ ゴシック"/>
        <family val="3"/>
        <charset val="128"/>
      </rPr>
      <t>2</t>
    </r>
    <r>
      <rPr>
        <sz val="11"/>
        <rFont val="ＭＳ ゴシック"/>
        <family val="3"/>
        <charset val="128"/>
      </rPr>
      <t xml:space="preserve"> emissions from fuel combustion"(2016年版）掲載値としています。</t>
    </r>
    <phoneticPr fontId="3"/>
  </si>
  <si>
    <t>選択してください。その他の場合は、シート1.2算出条件にある</t>
    <rPh sb="23" eb="25">
      <t>サンシュツ</t>
    </rPh>
    <rPh sb="25" eb="27">
      <t>ジョウケン</t>
    </rPh>
    <phoneticPr fontId="3"/>
  </si>
  <si>
    <t>表「製造拠点の選択肢」を利用してください。その他の場合は具体的な国、</t>
    <rPh sb="0" eb="1">
      <t>ヒョウ</t>
    </rPh>
    <rPh sb="2" eb="4">
      <t>セイゾウ</t>
    </rPh>
    <rPh sb="4" eb="6">
      <t>キョテン</t>
    </rPh>
    <rPh sb="7" eb="10">
      <t>センタクシ</t>
    </rPh>
    <rPh sb="12" eb="14">
      <t>リヨウ</t>
    </rPh>
    <rPh sb="23" eb="24">
      <t>タ</t>
    </rPh>
    <rPh sb="25" eb="27">
      <t>バアイ</t>
    </rPh>
    <rPh sb="28" eb="31">
      <t>グタイテキ</t>
    </rPh>
    <rPh sb="32" eb="33">
      <t>クニ</t>
    </rPh>
    <phoneticPr fontId="3"/>
  </si>
  <si>
    <r>
      <t>（初期値：0.531kg-CO</t>
    </r>
    <r>
      <rPr>
        <vertAlign val="subscript"/>
        <sz val="11"/>
        <rFont val="ＭＳ ゴシック"/>
        <family val="3"/>
        <charset val="128"/>
      </rPr>
      <t>2</t>
    </r>
    <r>
      <rPr>
        <sz val="11"/>
        <rFont val="ＭＳ ゴシック"/>
        <family val="3"/>
        <charset val="128"/>
      </rPr>
      <t>/kWh)</t>
    </r>
    <phoneticPr fontId="3"/>
  </si>
  <si>
    <t>　 本算出データに関わる引用または原単位等の転用を禁じる。</t>
    <phoneticPr fontId="3"/>
  </si>
  <si>
    <r>
      <t>製造拠点別の電力源単位と海上輸送距離の数値変更は、右の表「製造拠点の選択肢」を利用してください。「その他」の場合は具体的な国･地域名と電力原単位[kg-CO</t>
    </r>
    <r>
      <rPr>
        <vertAlign val="subscript"/>
        <sz val="11"/>
        <rFont val="ＭＳ ゴシック"/>
        <family val="3"/>
        <charset val="128"/>
      </rPr>
      <t>2</t>
    </r>
    <r>
      <rPr>
        <sz val="11"/>
        <rFont val="ＭＳ ゴシック"/>
        <family val="3"/>
        <charset val="128"/>
      </rPr>
      <t>/kWh]、海上輸送距離[km]の数値を入力してください。</t>
    </r>
    <rPh sb="0" eb="2">
      <t>セイゾウ</t>
    </rPh>
    <rPh sb="2" eb="4">
      <t>キョテン</t>
    </rPh>
    <rPh sb="4" eb="5">
      <t>ベツ</t>
    </rPh>
    <rPh sb="6" eb="9">
      <t>デンリョクゲン</t>
    </rPh>
    <rPh sb="9" eb="11">
      <t>タンイ</t>
    </rPh>
    <rPh sb="12" eb="14">
      <t>カイジョウ</t>
    </rPh>
    <rPh sb="14" eb="16">
      <t>ユソウ</t>
    </rPh>
    <rPh sb="16" eb="18">
      <t>キョリ</t>
    </rPh>
    <rPh sb="19" eb="21">
      <t>スウチ</t>
    </rPh>
    <rPh sb="21" eb="23">
      <t>ヘンコウ</t>
    </rPh>
    <rPh sb="25" eb="26">
      <t>ミギ</t>
    </rPh>
    <rPh sb="27" eb="28">
      <t>ヒョウ</t>
    </rPh>
    <rPh sb="29" eb="31">
      <t>セイゾウ</t>
    </rPh>
    <rPh sb="31" eb="33">
      <t>キョテン</t>
    </rPh>
    <rPh sb="34" eb="37">
      <t>センタクシ</t>
    </rPh>
    <rPh sb="39" eb="41">
      <t>リヨウ</t>
    </rPh>
    <phoneticPr fontId="3"/>
  </si>
  <si>
    <r>
      <t>JEMA　LC-CO</t>
    </r>
    <r>
      <rPr>
        <b/>
        <vertAlign val="subscript"/>
        <sz val="16"/>
        <rFont val="ＭＳ ゴシック"/>
        <family val="3"/>
        <charset val="128"/>
      </rPr>
      <t>2</t>
    </r>
    <r>
      <rPr>
        <b/>
        <sz val="16"/>
        <rFont val="ＭＳ ゴシック"/>
        <family val="3"/>
        <charset val="128"/>
      </rPr>
      <t>排出量簡易算出ツール</t>
    </r>
    <phoneticPr fontId="3"/>
  </si>
  <si>
    <t>LCA算出条件一覧</t>
    <rPh sb="3" eb="5">
      <t>サンシュツ</t>
    </rPh>
    <rPh sb="5" eb="7">
      <t>ジョウケン</t>
    </rPh>
    <rPh sb="7" eb="9">
      <t>イチラン</t>
    </rPh>
    <phoneticPr fontId="3"/>
  </si>
  <si>
    <t>LCA算出表（1/2）</t>
    <rPh sb="3" eb="5">
      <t>サンシュツ</t>
    </rPh>
    <rPh sb="5" eb="6">
      <t>ヒョウ</t>
    </rPh>
    <phoneticPr fontId="3"/>
  </si>
  <si>
    <t>LCA算出表（2/2）</t>
    <rPh sb="3" eb="5">
      <t>サンシュツ</t>
    </rPh>
    <rPh sb="5" eb="6">
      <t>ヒョウ</t>
    </rPh>
    <phoneticPr fontId="3"/>
  </si>
  <si>
    <t>（Ver.1.0）</t>
    <phoneticPr fontId="3"/>
  </si>
  <si>
    <t xml:space="preserve">カタログ値(年間使用電力量の測定方法を決めて一次データを取得してください。）
</t>
    <rPh sb="4" eb="5">
      <t>チ</t>
    </rPh>
    <rPh sb="6" eb="7">
      <t>ネン</t>
    </rPh>
    <phoneticPr fontId="3"/>
  </si>
  <si>
    <t xml:space="preserve">      　　年   　月　　　日</t>
    <rPh sb="8" eb="9">
      <t>ネン</t>
    </rPh>
    <rPh sb="13" eb="14">
      <t>ゲツ</t>
    </rPh>
    <rPh sb="17" eb="18">
      <t>ニチ</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</si>
</sst>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0_ "/>
    <numFmt numFmtId="177" formatCode="#,##0_ "/>
    <numFmt numFmtId="178" formatCode="0.00_ "/>
    <numFmt numFmtId="179" formatCode="0.0%"/>
    <numFmt numFmtId="180" formatCode="0.00_);[Red]\(0.00\)"/>
    <numFmt numFmtId="181" formatCode="0.000_ "/>
    <numFmt numFmtId="182" formatCode="0.0_);[Red]\(0.0\)"/>
    <numFmt numFmtId="183" formatCode="0_);[Red]\(0\)"/>
    <numFmt numFmtId="184" formatCode="#,##0.0_ "/>
    <numFmt numFmtId="185" formatCode="#,##0.00_ "/>
    <numFmt numFmtId="186" formatCode="#,##0.0;[Red]\-#,##0.0"/>
    <numFmt numFmtId="187" formatCode="0.0000_ "/>
    <numFmt numFmtId="188" formatCode="0.0"/>
    <numFmt numFmtId="189" formatCode="#,##0.000;[Red]\-#,##0.000"/>
  </numFmts>
  <fonts count="55">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1"/>
      <color rgb="FFFF0000"/>
      <name val="ＭＳ ゴシック"/>
      <family val="3"/>
      <charset val="128"/>
    </font>
    <font>
      <vertAlign val="subscript"/>
      <sz val="11"/>
      <name val="ＭＳ ゴシック"/>
      <family val="3"/>
      <charset val="128"/>
    </font>
    <font>
      <b/>
      <sz val="11"/>
      <color rgb="FFFF0000"/>
      <name val="ＭＳ ゴシック"/>
      <family val="3"/>
      <charset val="128"/>
    </font>
    <font>
      <vertAlign val="superscript"/>
      <sz val="11"/>
      <name val="ＭＳ ゴシック"/>
      <family val="3"/>
      <charset val="128"/>
    </font>
    <font>
      <b/>
      <sz val="16"/>
      <name val="ＭＳ ゴシック"/>
      <family val="3"/>
      <charset val="128"/>
    </font>
    <font>
      <b/>
      <vertAlign val="subscript"/>
      <sz val="16"/>
      <name val="ＭＳ ゴシック"/>
      <family val="3"/>
      <charset val="128"/>
    </font>
    <font>
      <b/>
      <sz val="36"/>
      <name val="ＭＳ ゴシック"/>
      <family val="3"/>
      <charset val="128"/>
    </font>
    <font>
      <sz val="20"/>
      <color indexed="8"/>
      <name val="ＭＳ ゴシック"/>
      <family val="3"/>
      <charset val="128"/>
    </font>
    <font>
      <strike/>
      <sz val="12"/>
      <color rgb="FFFF0000"/>
      <name val="ＭＳ ゴシック"/>
      <family val="3"/>
      <charset val="128"/>
    </font>
    <font>
      <b/>
      <sz val="22"/>
      <color indexed="13"/>
      <name val="ＭＳ ゴシック"/>
      <family val="3"/>
      <charset val="128"/>
    </font>
    <font>
      <sz val="16"/>
      <color indexed="8"/>
      <name val="ＭＳ ゴシック"/>
      <family val="3"/>
      <charset val="128"/>
    </font>
    <font>
      <sz val="18"/>
      <name val="ＭＳ ゴシック"/>
      <family val="3"/>
      <charset val="128"/>
    </font>
    <font>
      <sz val="22"/>
      <name val="ＭＳ ゴシック"/>
      <family val="3"/>
      <charset val="128"/>
    </font>
    <font>
      <sz val="12"/>
      <name val="ＭＳ ゴシック"/>
      <family val="3"/>
      <charset val="128"/>
    </font>
    <font>
      <sz val="9"/>
      <name val="ＭＳ ゴシック"/>
      <family val="3"/>
      <charset val="128"/>
    </font>
    <font>
      <b/>
      <sz val="11"/>
      <color indexed="13"/>
      <name val="ＭＳ ゴシック"/>
      <family val="3"/>
      <charset val="128"/>
    </font>
    <font>
      <sz val="9"/>
      <color rgb="FFFF0000"/>
      <name val="ＭＳ ゴシック"/>
      <family val="3"/>
      <charset val="128"/>
    </font>
    <font>
      <b/>
      <sz val="9"/>
      <name val="ＭＳ ゴシック"/>
      <family val="3"/>
      <charset val="128"/>
    </font>
    <font>
      <b/>
      <sz val="11"/>
      <name val="ＭＳ ゴシック"/>
      <family val="3"/>
      <charset val="128"/>
    </font>
    <font>
      <u/>
      <sz val="11"/>
      <color indexed="12"/>
      <name val="ＭＳ ゴシック"/>
      <family val="3"/>
      <charset val="128"/>
    </font>
    <font>
      <b/>
      <sz val="20"/>
      <name val="ＭＳ ゴシック"/>
      <family val="3"/>
      <charset val="128"/>
    </font>
    <font>
      <b/>
      <sz val="12"/>
      <color rgb="FFFF0000"/>
      <name val="ＭＳ ゴシック"/>
      <family val="3"/>
      <charset val="128"/>
    </font>
    <font>
      <sz val="10"/>
      <name val="ＭＳ ゴシック"/>
      <family val="3"/>
      <charset val="128"/>
    </font>
    <font>
      <b/>
      <sz val="10"/>
      <color rgb="FFFF0000"/>
      <name val="ＭＳ ゴシック"/>
      <family val="3"/>
      <charset val="128"/>
    </font>
    <font>
      <sz val="10.5"/>
      <name val="ＭＳ ゴシック"/>
      <family val="3"/>
      <charset val="128"/>
    </font>
    <font>
      <b/>
      <sz val="12"/>
      <color indexed="13"/>
      <name val="ＭＳ ゴシック"/>
      <family val="3"/>
      <charset val="128"/>
    </font>
    <font>
      <sz val="11"/>
      <color theme="1"/>
      <name val="ＭＳ ゴシック"/>
      <family val="3"/>
      <charset val="128"/>
    </font>
    <font>
      <sz val="14"/>
      <name val="ＭＳ ゴシック"/>
      <family val="3"/>
      <charset val="128"/>
    </font>
    <font>
      <b/>
      <vertAlign val="subscript"/>
      <sz val="12"/>
      <color indexed="13"/>
      <name val="ＭＳ ゴシック"/>
      <family val="3"/>
      <charset val="128"/>
    </font>
    <font>
      <b/>
      <sz val="24"/>
      <name val="ＭＳ ゴシック"/>
      <family val="3"/>
      <charset val="128"/>
    </font>
    <font>
      <sz val="24"/>
      <name val="ＭＳ ゴシック"/>
      <family val="3"/>
      <charset val="128"/>
    </font>
    <font>
      <b/>
      <sz val="14"/>
      <color indexed="13"/>
      <name val="ＭＳ ゴシック"/>
      <family val="3"/>
      <charset val="128"/>
    </font>
    <font>
      <b/>
      <sz val="14"/>
      <name val="ＭＳ ゴシック"/>
      <family val="3"/>
      <charset val="128"/>
    </font>
    <font>
      <b/>
      <sz val="14"/>
      <color indexed="10"/>
      <name val="ＭＳ ゴシック"/>
      <family val="3"/>
      <charset val="128"/>
    </font>
    <font>
      <b/>
      <sz val="11"/>
      <color indexed="10"/>
      <name val="ＭＳ ゴシック"/>
      <family val="3"/>
      <charset val="128"/>
    </font>
    <font>
      <b/>
      <sz val="10"/>
      <color indexed="13"/>
      <name val="ＭＳ ゴシック"/>
      <family val="3"/>
      <charset val="128"/>
    </font>
    <font>
      <sz val="11"/>
      <color indexed="10"/>
      <name val="ＭＳ ゴシック"/>
      <family val="3"/>
      <charset val="128"/>
    </font>
    <font>
      <b/>
      <sz val="18"/>
      <name val="ＭＳ ゴシック"/>
      <family val="3"/>
      <charset val="128"/>
    </font>
    <font>
      <b/>
      <sz val="12"/>
      <name val="ＭＳ ゴシック"/>
      <family val="3"/>
      <charset val="128"/>
    </font>
    <font>
      <b/>
      <sz val="14"/>
      <color indexed="8"/>
      <name val="ＭＳ ゴシック"/>
      <family val="3"/>
      <charset val="128"/>
    </font>
    <font>
      <sz val="12"/>
      <color theme="4" tint="0.59999389629810485"/>
      <name val="ＭＳ ゴシック"/>
      <family val="3"/>
      <charset val="128"/>
    </font>
    <font>
      <sz val="11"/>
      <color theme="4" tint="0.59999389629810485"/>
      <name val="ＭＳ ゴシック"/>
      <family val="3"/>
      <charset val="128"/>
    </font>
    <font>
      <b/>
      <sz val="16"/>
      <color theme="3" tint="0.39997558519241921"/>
      <name val="ＭＳ ゴシック"/>
      <family val="3"/>
      <charset val="128"/>
    </font>
    <font>
      <sz val="14"/>
      <color rgb="FFFF0000"/>
      <name val="ＭＳ ゴシック"/>
      <family val="3"/>
      <charset val="128"/>
    </font>
    <font>
      <vertAlign val="subscript"/>
      <sz val="10"/>
      <name val="ＭＳ ゴシック"/>
      <family val="3"/>
      <charset val="128"/>
    </font>
    <font>
      <b/>
      <sz val="12"/>
      <color rgb="FFFFFF00"/>
      <name val="ＭＳ ゴシック"/>
      <family val="3"/>
      <charset val="128"/>
    </font>
    <font>
      <b/>
      <vertAlign val="subscript"/>
      <sz val="12"/>
      <color rgb="FFFFFF00"/>
      <name val="ＭＳ ゴシック"/>
      <family val="3"/>
      <charset val="128"/>
    </font>
    <font>
      <u/>
      <sz val="11"/>
      <name val="ＭＳ ゴシック"/>
      <family val="3"/>
      <charset val="128"/>
    </font>
    <font>
      <u/>
      <vertAlign val="subscript"/>
      <sz val="11"/>
      <name val="ＭＳ ゴシック"/>
      <family val="3"/>
      <charset val="128"/>
    </font>
  </fonts>
  <fills count="8">
    <fill>
      <patternFill patternType="none"/>
    </fill>
    <fill>
      <patternFill patternType="gray125"/>
    </fill>
    <fill>
      <patternFill patternType="solid">
        <fgColor indexed="30"/>
        <bgColor indexed="64"/>
      </patternFill>
    </fill>
    <fill>
      <patternFill patternType="solid">
        <fgColor indexed="12"/>
        <bgColor indexed="64"/>
      </patternFill>
    </fill>
    <fill>
      <patternFill patternType="solid">
        <fgColor indexed="41"/>
        <bgColor indexed="64"/>
      </patternFill>
    </fill>
    <fill>
      <patternFill patternType="solid">
        <fgColor rgb="FF99FF66"/>
        <bgColor indexed="64"/>
      </patternFill>
    </fill>
    <fill>
      <patternFill patternType="solid">
        <fgColor rgb="FFFFFF99"/>
        <bgColor indexed="64"/>
      </patternFill>
    </fill>
    <fill>
      <patternFill patternType="solid">
        <fgColor rgb="FFCCFFFF"/>
        <bgColor indexed="64"/>
      </patternFill>
    </fill>
  </fills>
  <borders count="7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thin">
        <color indexed="64"/>
      </top>
      <bottom/>
      <diagonal/>
    </border>
    <border>
      <left style="thin">
        <color indexed="64"/>
      </left>
      <right/>
      <top style="double">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9" fontId="1" fillId="0" borderId="0" applyFont="0" applyFill="0" applyBorder="0" applyAlignment="0" applyProtection="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660">
    <xf numFmtId="0" fontId="0" fillId="0" borderId="0" xfId="0">
      <alignment vertical="center"/>
    </xf>
    <xf numFmtId="0" fontId="4" fillId="0" borderId="0" xfId="0" applyFont="1">
      <alignment vertical="center"/>
    </xf>
    <xf numFmtId="0" fontId="4" fillId="6" borderId="42" xfId="0" applyFont="1" applyFill="1" applyBorder="1">
      <alignment vertical="center"/>
    </xf>
    <xf numFmtId="0" fontId="4" fillId="6" borderId="23" xfId="0" applyFont="1" applyFill="1" applyBorder="1">
      <alignment vertical="center"/>
    </xf>
    <xf numFmtId="0" fontId="4" fillId="6" borderId="46" xfId="0" applyFont="1" applyFill="1" applyBorder="1">
      <alignment vertical="center"/>
    </xf>
    <xf numFmtId="0" fontId="4" fillId="5" borderId="42" xfId="0" applyFont="1" applyFill="1" applyBorder="1">
      <alignment vertical="center"/>
    </xf>
    <xf numFmtId="0" fontId="4" fillId="5" borderId="23" xfId="0" applyFont="1" applyFill="1" applyBorder="1">
      <alignment vertical="center"/>
    </xf>
    <xf numFmtId="0" fontId="4" fillId="5" borderId="46" xfId="0" applyFont="1" applyFill="1" applyBorder="1">
      <alignment vertical="center"/>
    </xf>
    <xf numFmtId="0" fontId="4" fillId="7" borderId="42" xfId="0" applyFont="1" applyFill="1" applyBorder="1" applyAlignment="1">
      <alignment vertical="center"/>
    </xf>
    <xf numFmtId="0" fontId="4" fillId="7" borderId="23" xfId="0" applyFont="1" applyFill="1" applyBorder="1" applyAlignment="1">
      <alignment vertical="center"/>
    </xf>
    <xf numFmtId="0" fontId="4" fillId="7" borderId="46" xfId="0" applyFont="1" applyFill="1" applyBorder="1" applyAlignment="1">
      <alignment vertical="center"/>
    </xf>
    <xf numFmtId="0" fontId="4" fillId="0" borderId="42" xfId="0" applyFont="1" applyBorder="1">
      <alignment vertical="center"/>
    </xf>
    <xf numFmtId="0" fontId="4" fillId="0" borderId="23" xfId="0" applyFont="1" applyBorder="1">
      <alignment vertical="center"/>
    </xf>
    <xf numFmtId="0" fontId="4" fillId="0" borderId="46" xfId="0" applyFont="1" applyBorder="1">
      <alignment vertical="center"/>
    </xf>
    <xf numFmtId="0" fontId="6" fillId="0" borderId="0" xfId="0" applyFont="1">
      <alignment vertical="center"/>
    </xf>
    <xf numFmtId="0" fontId="10" fillId="0" borderId="0" xfId="0" applyFont="1">
      <alignment vertical="center"/>
    </xf>
    <xf numFmtId="0" fontId="14" fillId="0" borderId="0" xfId="0" applyFont="1">
      <alignment vertical="center"/>
    </xf>
    <xf numFmtId="0" fontId="15" fillId="2" borderId="5" xfId="0" applyFont="1" applyFill="1" applyBorder="1" applyAlignment="1">
      <alignment horizontal="center" vertical="center"/>
    </xf>
    <xf numFmtId="0" fontId="18"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1" fillId="3" borderId="12" xfId="0" applyFont="1" applyFill="1" applyBorder="1" applyAlignment="1">
      <alignment horizontal="center" vertical="center"/>
    </xf>
    <xf numFmtId="0" fontId="21" fillId="3" borderId="9" xfId="0" applyFont="1" applyFill="1" applyBorder="1" applyAlignment="1">
      <alignment horizontal="center" vertical="center"/>
    </xf>
    <xf numFmtId="0" fontId="21" fillId="0" borderId="0" xfId="0" applyFont="1" applyFill="1" applyBorder="1" applyAlignment="1">
      <alignment horizontal="center" vertical="center"/>
    </xf>
    <xf numFmtId="31" fontId="4" fillId="0" borderId="0" xfId="0" applyNumberFormat="1" applyFont="1" applyFill="1" applyBorder="1" applyAlignment="1">
      <alignment horizontal="center" vertical="center"/>
    </xf>
    <xf numFmtId="0" fontId="20" fillId="0" borderId="0" xfId="0" applyFont="1" applyAlignment="1">
      <alignment vertical="center" wrapText="1"/>
    </xf>
    <xf numFmtId="0" fontId="4" fillId="0" borderId="21" xfId="0" applyFont="1" applyFill="1" applyBorder="1" applyAlignment="1">
      <alignment horizontal="center" vertical="center" wrapText="1"/>
    </xf>
    <xf numFmtId="0" fontId="4" fillId="0" borderId="0" xfId="0" applyFont="1" applyAlignment="1">
      <alignmen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center" vertical="center" wrapText="1"/>
    </xf>
    <xf numFmtId="0" fontId="4" fillId="0" borderId="1" xfId="0" applyFont="1" applyFill="1" applyBorder="1" applyAlignment="1">
      <alignment horizontal="left" vertical="center" wrapText="1"/>
    </xf>
    <xf numFmtId="188" fontId="4" fillId="6" borderId="1" xfId="0" applyNumberFormat="1" applyFont="1" applyFill="1" applyBorder="1" applyAlignment="1">
      <alignment horizontal="center" vertical="center" wrapText="1"/>
    </xf>
    <xf numFmtId="0" fontId="4" fillId="0" borderId="42" xfId="0" applyFont="1" applyFill="1" applyBorder="1" applyAlignment="1">
      <alignment horizontal="left" vertical="center" wrapText="1"/>
    </xf>
    <xf numFmtId="188" fontId="4" fillId="6" borderId="2" xfId="0" applyNumberFormat="1" applyFont="1" applyFill="1" applyBorder="1" applyAlignment="1">
      <alignment vertical="center"/>
    </xf>
    <xf numFmtId="0" fontId="4" fillId="0" borderId="28" xfId="0" applyFont="1" applyFill="1" applyBorder="1" applyAlignment="1">
      <alignment vertical="center"/>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19" fillId="0" borderId="0" xfId="0" applyFont="1" applyAlignment="1">
      <alignment vertical="center" wrapText="1"/>
    </xf>
    <xf numFmtId="0" fontId="4" fillId="0" borderId="27" xfId="0" applyFont="1" applyFill="1" applyBorder="1" applyAlignment="1">
      <alignment horizontal="left" vertical="center" wrapText="1"/>
    </xf>
    <xf numFmtId="0" fontId="4" fillId="0" borderId="1" xfId="0" applyFont="1" applyFill="1" applyBorder="1" applyAlignment="1">
      <alignment horizontal="left" vertical="center" wrapText="1" shrinkToFit="1"/>
    </xf>
    <xf numFmtId="0" fontId="19" fillId="0" borderId="0" xfId="0" applyFont="1" applyAlignment="1">
      <alignment vertical="center"/>
    </xf>
    <xf numFmtId="0" fontId="4" fillId="0" borderId="9" xfId="0" applyFont="1" applyFill="1" applyBorder="1" applyAlignment="1">
      <alignment horizontal="left" vertical="center" wrapText="1"/>
    </xf>
    <xf numFmtId="0" fontId="20" fillId="0" borderId="23" xfId="0" applyFont="1" applyFill="1" applyBorder="1" applyAlignment="1">
      <alignment horizontal="center" vertical="center" wrapText="1"/>
    </xf>
    <xf numFmtId="0" fontId="20" fillId="0" borderId="2" xfId="0" applyFont="1" applyBorder="1" applyAlignment="1">
      <alignment vertical="center" wrapText="1"/>
    </xf>
    <xf numFmtId="0" fontId="20" fillId="0" borderId="2" xfId="0" applyFont="1" applyBorder="1" applyAlignment="1">
      <alignment horizontal="center" vertical="center" wrapText="1"/>
    </xf>
    <xf numFmtId="0" fontId="4" fillId="0" borderId="2" xfId="0" applyFont="1" applyBorder="1" applyAlignment="1">
      <alignment vertical="center" wrapText="1"/>
    </xf>
    <xf numFmtId="0" fontId="20" fillId="0" borderId="42" xfId="0" applyFont="1" applyFill="1" applyBorder="1" applyAlignment="1">
      <alignment vertical="center"/>
    </xf>
    <xf numFmtId="0" fontId="4" fillId="5" borderId="2" xfId="0" applyFont="1" applyFill="1" applyBorder="1" applyAlignment="1">
      <alignment vertical="center" wrapText="1"/>
    </xf>
    <xf numFmtId="38" fontId="4" fillId="5" borderId="2" xfId="3" applyFont="1" applyFill="1" applyBorder="1" applyAlignment="1">
      <alignment vertical="center" wrapText="1"/>
    </xf>
    <xf numFmtId="0" fontId="20" fillId="0" borderId="14"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4" xfId="0" applyFont="1" applyFill="1" applyBorder="1" applyAlignment="1">
      <alignment horizontal="center" vertical="center" wrapText="1"/>
    </xf>
    <xf numFmtId="0" fontId="24" fillId="6" borderId="2" xfId="0" applyFont="1" applyFill="1" applyBorder="1" applyAlignment="1">
      <alignment vertical="center" wrapText="1"/>
    </xf>
    <xf numFmtId="0" fontId="4" fillId="0" borderId="35" xfId="0" applyFont="1" applyFill="1" applyBorder="1" applyAlignment="1">
      <alignment horizontal="left" vertical="center" wrapText="1" shrinkToFit="1"/>
    </xf>
    <xf numFmtId="0" fontId="25" fillId="0" borderId="0" xfId="2" applyFont="1" applyAlignment="1" applyProtection="1">
      <alignment vertical="center" shrinkToFit="1"/>
    </xf>
    <xf numFmtId="0" fontId="10" fillId="0" borderId="0" xfId="0" applyFont="1" applyFill="1" applyAlignment="1">
      <alignment horizontal="center" vertical="center" shrinkToFit="1"/>
    </xf>
    <xf numFmtId="0" fontId="5" fillId="0" borderId="0" xfId="0" applyFont="1" applyBorder="1" applyAlignment="1">
      <alignment vertical="center" shrinkToFit="1"/>
    </xf>
    <xf numFmtId="10" fontId="5" fillId="0" borderId="0" xfId="0" applyNumberFormat="1" applyFont="1" applyBorder="1" applyAlignment="1">
      <alignment vertical="center" shrinkToFit="1"/>
    </xf>
    <xf numFmtId="0" fontId="30" fillId="0" borderId="0" xfId="0" applyFont="1" applyFill="1" applyAlignment="1">
      <alignment horizontal="center" vertical="center" shrinkToFit="1"/>
    </xf>
    <xf numFmtId="0" fontId="21" fillId="2" borderId="2" xfId="0" applyFont="1" applyFill="1" applyBorder="1" applyAlignment="1">
      <alignment horizontal="center" vertical="center" shrinkToFit="1"/>
    </xf>
    <xf numFmtId="10" fontId="21" fillId="2" borderId="3" xfId="0" applyNumberFormat="1" applyFont="1" applyFill="1" applyBorder="1" applyAlignment="1">
      <alignment horizontal="center" vertical="center" shrinkToFit="1"/>
    </xf>
    <xf numFmtId="0" fontId="4" fillId="0" borderId="2" xfId="0" applyFont="1" applyFill="1" applyBorder="1" applyAlignment="1">
      <alignment vertical="center" shrinkToFit="1"/>
    </xf>
    <xf numFmtId="10" fontId="4" fillId="4" borderId="3" xfId="0" applyNumberFormat="1" applyFont="1" applyFill="1" applyBorder="1" applyAlignment="1">
      <alignment horizontal="right" vertical="center" shrinkToFit="1"/>
    </xf>
    <xf numFmtId="0" fontId="4"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shrinkToFit="1"/>
    </xf>
    <xf numFmtId="0" fontId="4" fillId="0" borderId="2" xfId="0" applyFont="1" applyFill="1" applyBorder="1" applyAlignment="1">
      <alignment vertical="center" wrapText="1" shrinkToFit="1"/>
    </xf>
    <xf numFmtId="0" fontId="32" fillId="0" borderId="2" xfId="0" applyFont="1" applyFill="1" applyBorder="1" applyAlignment="1">
      <alignment vertical="center" shrinkToFit="1"/>
    </xf>
    <xf numFmtId="0" fontId="32" fillId="0" borderId="1" xfId="0" applyFont="1" applyFill="1" applyBorder="1" applyAlignment="1">
      <alignment horizontal="center" vertical="center" shrinkToFit="1"/>
    </xf>
    <xf numFmtId="0" fontId="4" fillId="0" borderId="4" xfId="0" applyFont="1" applyFill="1" applyBorder="1" applyAlignment="1">
      <alignment vertical="center" shrinkToFit="1"/>
    </xf>
    <xf numFmtId="0" fontId="4" fillId="0" borderId="0" xfId="0" applyFont="1" applyFill="1" applyBorder="1" applyAlignment="1">
      <alignment horizontal="center" vertical="center" shrinkToFit="1"/>
    </xf>
    <xf numFmtId="177" fontId="4" fillId="0" borderId="0" xfId="0" applyNumberFormat="1" applyFont="1" applyFill="1" applyBorder="1" applyAlignment="1">
      <alignment vertical="center" shrinkToFit="1"/>
    </xf>
    <xf numFmtId="0" fontId="4" fillId="0" borderId="0" xfId="0" applyFont="1" applyFill="1" applyBorder="1" applyAlignment="1">
      <alignment horizontal="right" vertical="center" shrinkToFit="1"/>
    </xf>
    <xf numFmtId="0" fontId="4" fillId="0" borderId="0" xfId="0" applyFont="1" applyFill="1" applyBorder="1" applyAlignment="1">
      <alignment vertical="center" shrinkToFit="1"/>
    </xf>
    <xf numFmtId="0" fontId="4" fillId="0" borderId="0" xfId="0" applyFont="1" applyAlignment="1">
      <alignment vertical="center" shrinkToFit="1"/>
    </xf>
    <xf numFmtId="0" fontId="10" fillId="0" borderId="0" xfId="0" applyFont="1" applyFill="1" applyAlignment="1">
      <alignment horizontal="center" vertical="center"/>
    </xf>
    <xf numFmtId="0" fontId="10" fillId="0" borderId="0" xfId="0" applyFont="1" applyFill="1" applyBorder="1" applyAlignment="1">
      <alignment vertical="center"/>
    </xf>
    <xf numFmtId="0" fontId="4" fillId="0" borderId="0" xfId="0" applyFont="1" applyAlignment="1">
      <alignment horizontal="right" vertical="center" shrinkToFit="1"/>
    </xf>
    <xf numFmtId="38" fontId="4" fillId="0" borderId="0" xfId="3" applyFont="1" applyFill="1" applyBorder="1" applyAlignment="1">
      <alignment vertical="center" shrinkToFit="1"/>
    </xf>
    <xf numFmtId="0" fontId="10" fillId="0" borderId="0" xfId="0" applyFont="1" applyAlignment="1">
      <alignment vertical="center" shrinkToFit="1"/>
    </xf>
    <xf numFmtId="0" fontId="21" fillId="2" borderId="1"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4" fillId="0" borderId="42" xfId="0" applyFont="1" applyFill="1" applyBorder="1" applyAlignment="1">
      <alignment vertical="center" shrinkToFit="1"/>
    </xf>
    <xf numFmtId="0" fontId="4" fillId="0" borderId="46" xfId="0" applyFont="1" applyBorder="1" applyAlignment="1">
      <alignment vertical="center" shrinkToFit="1"/>
    </xf>
    <xf numFmtId="0" fontId="4" fillId="0" borderId="4" xfId="0" applyFont="1" applyFill="1" applyBorder="1" applyAlignment="1">
      <alignment horizontal="center" vertical="center" shrinkToFit="1"/>
    </xf>
    <xf numFmtId="0" fontId="4" fillId="0" borderId="57" xfId="0" applyFont="1" applyFill="1" applyBorder="1" applyAlignment="1">
      <alignment vertical="center" shrinkToFit="1"/>
    </xf>
    <xf numFmtId="0" fontId="4" fillId="0" borderId="68" xfId="0" applyFont="1" applyBorder="1" applyAlignment="1">
      <alignment vertical="center" shrinkToFit="1"/>
    </xf>
    <xf numFmtId="0" fontId="4" fillId="0" borderId="2" xfId="0" applyFont="1" applyFill="1" applyBorder="1" applyAlignment="1">
      <alignment vertical="center"/>
    </xf>
    <xf numFmtId="0" fontId="4" fillId="0" borderId="2" xfId="0" applyFont="1" applyFill="1" applyBorder="1" applyAlignment="1">
      <alignment vertical="center" wrapText="1"/>
    </xf>
    <xf numFmtId="0" fontId="32" fillId="0" borderId="2" xfId="0" applyFont="1" applyFill="1" applyBorder="1" applyAlignment="1">
      <alignment vertical="center" wrapText="1" shrinkToFit="1"/>
    </xf>
    <xf numFmtId="178" fontId="21" fillId="2" borderId="1" xfId="0" applyNumberFormat="1" applyFont="1" applyFill="1" applyBorder="1" applyAlignment="1">
      <alignment horizontal="center" vertical="center" shrinkToFit="1"/>
    </xf>
    <xf numFmtId="178" fontId="4" fillId="4" borderId="1" xfId="0" applyNumberFormat="1" applyFont="1" applyFill="1" applyBorder="1" applyAlignment="1">
      <alignment vertical="center" shrinkToFit="1"/>
    </xf>
    <xf numFmtId="10" fontId="4" fillId="4" borderId="3" xfId="0" applyNumberFormat="1" applyFont="1" applyFill="1" applyBorder="1" applyAlignment="1">
      <alignment vertical="center" shrinkToFit="1"/>
    </xf>
    <xf numFmtId="0" fontId="4" fillId="0" borderId="13" xfId="0" applyFont="1" applyFill="1" applyBorder="1" applyAlignment="1">
      <alignment horizontal="center" vertical="center" shrinkToFit="1"/>
    </xf>
    <xf numFmtId="178" fontId="4" fillId="4" borderId="13" xfId="0" applyNumberFormat="1" applyFont="1" applyFill="1" applyBorder="1" applyAlignment="1">
      <alignment vertical="center" shrinkToFit="1"/>
    </xf>
    <xf numFmtId="0" fontId="4" fillId="0" borderId="32" xfId="0" applyFont="1" applyFill="1" applyBorder="1" applyAlignment="1">
      <alignment horizontal="center" vertical="center" shrinkToFit="1"/>
    </xf>
    <xf numFmtId="0" fontId="4" fillId="0" borderId="0" xfId="0" applyFont="1" applyFill="1">
      <alignment vertical="center"/>
    </xf>
    <xf numFmtId="0" fontId="4" fillId="0" borderId="32" xfId="0" applyFont="1" applyFill="1" applyBorder="1" applyAlignment="1">
      <alignment horizontal="right" vertical="center" shrinkToFit="1"/>
    </xf>
    <xf numFmtId="178" fontId="24" fillId="4" borderId="5" xfId="0" applyNumberFormat="1" applyFont="1" applyFill="1" applyBorder="1" applyAlignment="1">
      <alignment vertical="center" shrinkToFit="1"/>
    </xf>
    <xf numFmtId="0" fontId="26" fillId="0" borderId="0" xfId="0" applyFont="1" applyFill="1" applyAlignment="1">
      <alignment horizontal="center" vertical="center" shrinkToFit="1"/>
    </xf>
    <xf numFmtId="0" fontId="4" fillId="0" borderId="0" xfId="0" applyFont="1" applyBorder="1" applyAlignment="1">
      <alignment horizontal="center" vertical="center" shrinkToFit="1"/>
    </xf>
    <xf numFmtId="0" fontId="4" fillId="0" borderId="30" xfId="0" applyFont="1" applyBorder="1" applyAlignment="1">
      <alignment horizontal="center" vertical="center" shrinkToFit="1"/>
    </xf>
    <xf numFmtId="0" fontId="37" fillId="2" borderId="6" xfId="0" applyFont="1" applyFill="1" applyBorder="1" applyAlignment="1">
      <alignment horizontal="center" vertical="center" shrinkToFit="1"/>
    </xf>
    <xf numFmtId="0" fontId="38" fillId="4" borderId="63" xfId="0" applyFont="1" applyFill="1" applyBorder="1" applyAlignment="1">
      <alignment vertical="center" shrinkToFit="1"/>
    </xf>
    <xf numFmtId="0" fontId="38" fillId="4" borderId="54" xfId="0" applyFont="1" applyFill="1" applyBorder="1" applyAlignment="1">
      <alignment vertical="center" shrinkToFit="1"/>
    </xf>
    <xf numFmtId="0" fontId="39" fillId="0" borderId="0" xfId="0" applyFont="1" applyFill="1" applyBorder="1" applyAlignment="1">
      <alignment vertical="center" shrinkToFit="1"/>
    </xf>
    <xf numFmtId="0" fontId="40" fillId="0" borderId="0" xfId="0" applyFont="1" applyBorder="1" applyAlignment="1">
      <alignment vertical="center" shrinkToFit="1"/>
    </xf>
    <xf numFmtId="0" fontId="40" fillId="0" borderId="0" xfId="0" applyFont="1" applyAlignment="1">
      <alignment vertical="center" shrinkToFit="1"/>
    </xf>
    <xf numFmtId="0" fontId="33" fillId="0" borderId="0" xfId="0" applyFont="1" applyFill="1" applyBorder="1" applyAlignment="1">
      <alignment horizontal="center" vertical="center" shrinkToFit="1"/>
    </xf>
    <xf numFmtId="0" fontId="4" fillId="0" borderId="0" xfId="0" applyFont="1" applyBorder="1" applyAlignment="1">
      <alignment vertical="center" shrinkToFit="1"/>
    </xf>
    <xf numFmtId="10" fontId="4" fillId="0" borderId="0" xfId="0" applyNumberFormat="1" applyFont="1" applyBorder="1" applyAlignment="1">
      <alignment vertical="center" shrinkToFit="1"/>
    </xf>
    <xf numFmtId="10" fontId="4" fillId="0" borderId="0" xfId="0" applyNumberFormat="1" applyFont="1" applyFill="1" applyBorder="1" applyAlignment="1">
      <alignment vertical="center" shrinkToFit="1"/>
    </xf>
    <xf numFmtId="0" fontId="4" fillId="0" borderId="0" xfId="0" applyFont="1" applyFill="1" applyAlignment="1">
      <alignment horizontal="center" vertical="center" shrinkToFit="1"/>
    </xf>
    <xf numFmtId="0" fontId="24" fillId="0" borderId="0" xfId="0" applyFont="1" applyFill="1" applyAlignment="1">
      <alignment vertical="center" shrinkToFit="1"/>
    </xf>
    <xf numFmtId="0" fontId="24" fillId="0" borderId="0" xfId="0" applyFont="1" applyFill="1" applyBorder="1" applyAlignment="1">
      <alignment vertical="center" shrinkToFit="1"/>
    </xf>
    <xf numFmtId="178" fontId="4" fillId="0" borderId="0" xfId="0" applyNumberFormat="1" applyFont="1" applyFill="1" applyAlignment="1">
      <alignment vertical="center" shrinkToFit="1"/>
    </xf>
    <xf numFmtId="10" fontId="4" fillId="0" borderId="0" xfId="0" applyNumberFormat="1" applyFont="1" applyFill="1" applyAlignment="1">
      <alignment vertical="center" shrinkToFit="1"/>
    </xf>
    <xf numFmtId="10" fontId="5" fillId="0" borderId="0" xfId="0" applyNumberFormat="1" applyFont="1" applyFill="1" applyBorder="1" applyAlignment="1">
      <alignment vertical="center" shrinkToFit="1"/>
    </xf>
    <xf numFmtId="0" fontId="5" fillId="0" borderId="0" xfId="0" applyFont="1" applyFill="1" applyAlignment="1">
      <alignment horizontal="center" vertical="center" shrinkToFit="1"/>
    </xf>
    <xf numFmtId="0" fontId="10" fillId="0" borderId="0" xfId="0" applyFont="1" applyFill="1" applyAlignment="1">
      <alignment vertical="center" shrinkToFit="1"/>
    </xf>
    <xf numFmtId="0" fontId="10" fillId="0" borderId="0" xfId="0" applyFont="1" applyFill="1" applyBorder="1" applyAlignment="1">
      <alignment vertical="center" shrinkToFit="1"/>
    </xf>
    <xf numFmtId="178" fontId="5" fillId="0" borderId="0" xfId="0" applyNumberFormat="1" applyFont="1" applyFill="1" applyAlignment="1">
      <alignment vertical="center" shrinkToFit="1"/>
    </xf>
    <xf numFmtId="10" fontId="5" fillId="0" borderId="0" xfId="0" applyNumberFormat="1" applyFont="1" applyFill="1" applyAlignment="1">
      <alignment vertical="center" shrinkToFit="1"/>
    </xf>
    <xf numFmtId="0" fontId="5" fillId="0" borderId="0" xfId="0" applyFont="1" applyFill="1">
      <alignment vertical="center"/>
    </xf>
    <xf numFmtId="0" fontId="19" fillId="0" borderId="0" xfId="0" applyFont="1" applyFill="1" applyBorder="1" applyAlignment="1">
      <alignment horizontal="center" vertical="center" shrinkToFit="1"/>
    </xf>
    <xf numFmtId="10" fontId="4" fillId="0" borderId="0" xfId="0" applyNumberFormat="1" applyFont="1" applyFill="1" applyBorder="1" applyAlignment="1">
      <alignment horizontal="center" vertical="center" shrinkToFit="1"/>
    </xf>
    <xf numFmtId="10" fontId="4" fillId="0" borderId="30" xfId="0" applyNumberFormat="1" applyFont="1" applyFill="1" applyBorder="1" applyAlignment="1">
      <alignment horizontal="center" vertical="center" shrinkToFit="1"/>
    </xf>
    <xf numFmtId="10" fontId="4" fillId="0" borderId="29" xfId="0" applyNumberFormat="1" applyFont="1" applyFill="1" applyBorder="1" applyAlignment="1">
      <alignment horizontal="center" vertical="center" shrinkToFit="1"/>
    </xf>
    <xf numFmtId="0" fontId="24" fillId="0" borderId="0" xfId="0" applyFont="1" applyAlignment="1">
      <alignment vertical="center" shrinkToFit="1"/>
    </xf>
    <xf numFmtId="178" fontId="4" fillId="4" borderId="1" xfId="0" applyNumberFormat="1" applyFont="1" applyFill="1" applyBorder="1" applyAlignment="1">
      <alignment horizontal="right" vertical="center" shrinkToFit="1"/>
    </xf>
    <xf numFmtId="178" fontId="4" fillId="4" borderId="13" xfId="0" applyNumberFormat="1" applyFont="1" applyFill="1" applyBorder="1" applyAlignment="1">
      <alignment horizontal="right" vertical="center" shrinkToFit="1"/>
    </xf>
    <xf numFmtId="0" fontId="31" fillId="2" borderId="23" xfId="0" applyFont="1" applyFill="1" applyBorder="1" applyAlignment="1">
      <alignment vertical="center" shrinkToFit="1"/>
    </xf>
    <xf numFmtId="0" fontId="31" fillId="2" borderId="28" xfId="0" applyFont="1" applyFill="1" applyBorder="1" applyAlignment="1">
      <alignment vertical="center" shrinkToFit="1"/>
    </xf>
    <xf numFmtId="0" fontId="4" fillId="0" borderId="2" xfId="0" applyFont="1" applyBorder="1" applyAlignment="1">
      <alignment vertical="center" shrinkToFit="1"/>
    </xf>
    <xf numFmtId="177" fontId="4" fillId="5" borderId="38" xfId="0" applyNumberFormat="1" applyFont="1" applyFill="1" applyBorder="1" applyAlignment="1">
      <alignment horizontal="right" vertical="center" shrinkToFit="1"/>
    </xf>
    <xf numFmtId="0" fontId="4" fillId="0" borderId="7" xfId="0" applyFont="1" applyBorder="1" applyAlignment="1">
      <alignment vertical="center" shrinkToFit="1"/>
    </xf>
    <xf numFmtId="0" fontId="4" fillId="0" borderId="38" xfId="0" applyFont="1" applyBorder="1" applyAlignment="1">
      <alignment vertical="center" shrinkToFit="1"/>
    </xf>
    <xf numFmtId="0" fontId="4" fillId="0" borderId="13" xfId="0" applyFont="1" applyFill="1" applyBorder="1" applyAlignment="1">
      <alignment horizontal="center" vertical="center" wrapText="1" shrinkToFit="1"/>
    </xf>
    <xf numFmtId="0" fontId="24" fillId="0" borderId="4" xfId="0" applyFont="1" applyFill="1" applyBorder="1" applyAlignment="1">
      <alignment vertical="center" shrinkToFit="1"/>
    </xf>
    <xf numFmtId="177" fontId="32" fillId="5" borderId="4" xfId="0" applyNumberFormat="1" applyFont="1" applyFill="1" applyBorder="1" applyAlignment="1">
      <alignment horizontal="right" vertical="center" shrinkToFit="1"/>
    </xf>
    <xf numFmtId="0" fontId="4" fillId="0" borderId="4" xfId="0" applyFont="1" applyFill="1" applyBorder="1" applyAlignment="1">
      <alignment vertical="center" wrapText="1" shrinkToFit="1"/>
    </xf>
    <xf numFmtId="0" fontId="4" fillId="0" borderId="0" xfId="0" applyFont="1" applyFill="1" applyBorder="1" applyAlignment="1">
      <alignment horizontal="center" vertical="center" wrapText="1" shrinkToFit="1"/>
    </xf>
    <xf numFmtId="0" fontId="30" fillId="0" borderId="0" xfId="0" applyFont="1" applyAlignment="1">
      <alignment horizontal="center" vertical="center" shrinkToFit="1"/>
    </xf>
    <xf numFmtId="0" fontId="4" fillId="0" borderId="0" xfId="0" applyFont="1" applyAlignment="1">
      <alignment horizontal="center" vertical="center" shrinkToFit="1"/>
    </xf>
    <xf numFmtId="10" fontId="4" fillId="0" borderId="0" xfId="0" applyNumberFormat="1" applyFont="1" applyAlignment="1">
      <alignment vertical="center" shrinkToFit="1"/>
    </xf>
    <xf numFmtId="0" fontId="21" fillId="2" borderId="56" xfId="0" applyFont="1" applyFill="1" applyBorder="1" applyAlignment="1">
      <alignment horizontal="center" vertical="center" shrinkToFit="1"/>
    </xf>
    <xf numFmtId="0" fontId="41" fillId="2" borderId="37" xfId="0" applyFont="1" applyFill="1" applyBorder="1" applyAlignment="1">
      <alignment horizontal="center" vertical="center" wrapText="1" shrinkToFit="1"/>
    </xf>
    <xf numFmtId="0" fontId="21" fillId="2" borderId="4" xfId="0" applyFont="1" applyFill="1" applyBorder="1" applyAlignment="1">
      <alignment horizontal="center" vertical="center" shrinkToFit="1"/>
    </xf>
    <xf numFmtId="0" fontId="21" fillId="2" borderId="31" xfId="0" applyFont="1" applyFill="1" applyBorder="1" applyAlignment="1">
      <alignment horizontal="center" vertical="center" shrinkToFit="1"/>
    </xf>
    <xf numFmtId="0" fontId="4" fillId="0" borderId="56" xfId="0" applyFont="1" applyFill="1" applyBorder="1" applyAlignment="1">
      <alignment vertical="center" shrinkToFit="1"/>
    </xf>
    <xf numFmtId="0" fontId="4" fillId="0" borderId="39" xfId="0" applyFont="1" applyFill="1" applyBorder="1" applyAlignment="1">
      <alignment horizontal="center" vertical="center" shrinkToFit="1"/>
    </xf>
    <xf numFmtId="181" fontId="4" fillId="4" borderId="3" xfId="0" applyNumberFormat="1" applyFont="1" applyFill="1" applyBorder="1" applyAlignment="1">
      <alignment vertical="center" shrinkToFit="1"/>
    </xf>
    <xf numFmtId="185" fontId="32" fillId="4" borderId="2" xfId="0" applyNumberFormat="1" applyFont="1" applyFill="1" applyBorder="1" applyAlignment="1">
      <alignment vertical="center" shrinkToFit="1"/>
    </xf>
    <xf numFmtId="0" fontId="32" fillId="5" borderId="7" xfId="0" applyFont="1" applyFill="1" applyBorder="1" applyAlignment="1">
      <alignment vertical="center" shrinkToFit="1"/>
    </xf>
    <xf numFmtId="185" fontId="32" fillId="4" borderId="8" xfId="0" applyNumberFormat="1" applyFont="1" applyFill="1" applyBorder="1" applyAlignment="1">
      <alignment horizontal="right" vertical="center" shrinkToFit="1"/>
    </xf>
    <xf numFmtId="0" fontId="32" fillId="0" borderId="39" xfId="0" applyFont="1" applyFill="1" applyBorder="1" applyAlignment="1">
      <alignment horizontal="center" vertical="center" shrinkToFit="1"/>
    </xf>
    <xf numFmtId="178" fontId="32" fillId="4" borderId="1" xfId="0" applyNumberFormat="1" applyFont="1" applyFill="1" applyBorder="1" applyAlignment="1">
      <alignment horizontal="right" vertical="center" shrinkToFit="1"/>
    </xf>
    <xf numFmtId="0" fontId="32" fillId="5" borderId="2" xfId="0" applyFont="1" applyFill="1" applyBorder="1" applyAlignment="1">
      <alignment vertical="center" shrinkToFit="1"/>
    </xf>
    <xf numFmtId="185" fontId="32" fillId="4" borderId="3" xfId="0" applyNumberFormat="1" applyFont="1" applyFill="1" applyBorder="1" applyAlignment="1">
      <alignment horizontal="right" vertical="center" shrinkToFit="1"/>
    </xf>
    <xf numFmtId="185" fontId="32" fillId="5" borderId="31" xfId="0" applyNumberFormat="1" applyFont="1" applyFill="1" applyBorder="1" applyAlignment="1">
      <alignment horizontal="right" vertical="center" shrinkToFit="1"/>
    </xf>
    <xf numFmtId="0" fontId="32" fillId="0" borderId="0" xfId="0" applyFont="1" applyFill="1" applyBorder="1" applyAlignment="1">
      <alignment vertical="center" shrinkToFit="1"/>
    </xf>
    <xf numFmtId="185" fontId="32" fillId="0" borderId="0" xfId="0" applyNumberFormat="1" applyFont="1" applyFill="1" applyBorder="1" applyAlignment="1">
      <alignment horizontal="right" vertical="center" shrinkToFit="1"/>
    </xf>
    <xf numFmtId="187" fontId="4" fillId="4" borderId="31" xfId="0" applyNumberFormat="1" applyFont="1" applyFill="1" applyBorder="1" applyAlignment="1">
      <alignment vertical="center" shrinkToFit="1"/>
    </xf>
    <xf numFmtId="0" fontId="4" fillId="0" borderId="0" xfId="0" applyFont="1" applyBorder="1" applyAlignment="1">
      <alignment horizontal="right" vertical="center" shrinkToFit="1"/>
    </xf>
    <xf numFmtId="0" fontId="4" fillId="0" borderId="0" xfId="0" applyFont="1" applyFill="1" applyBorder="1" applyAlignment="1">
      <alignment vertical="center"/>
    </xf>
    <xf numFmtId="0" fontId="4" fillId="0" borderId="0" xfId="0" applyFont="1" applyAlignment="1">
      <alignment vertical="center"/>
    </xf>
    <xf numFmtId="0" fontId="4" fillId="0" borderId="0" xfId="0" applyFont="1" applyFill="1" applyBorder="1" applyAlignment="1">
      <alignment vertical="center" wrapText="1" shrinkToFit="1"/>
    </xf>
    <xf numFmtId="0" fontId="4" fillId="0" borderId="0" xfId="0" applyFont="1" applyFill="1" applyAlignment="1">
      <alignment vertical="center" shrinkToFit="1"/>
    </xf>
    <xf numFmtId="10" fontId="4" fillId="0" borderId="0" xfId="0" applyNumberFormat="1" applyFont="1" applyBorder="1" applyAlignment="1">
      <alignment horizontal="center" vertical="center" shrinkToFit="1"/>
    </xf>
    <xf numFmtId="178" fontId="4" fillId="0" borderId="0" xfId="0" applyNumberFormat="1" applyFont="1" applyAlignment="1">
      <alignment vertical="center" shrinkToFit="1"/>
    </xf>
    <xf numFmtId="0" fontId="4" fillId="0" borderId="0" xfId="0" applyFont="1" applyBorder="1" applyAlignment="1">
      <alignment vertical="center"/>
    </xf>
    <xf numFmtId="0" fontId="19" fillId="4" borderId="36" xfId="0" applyFont="1" applyFill="1" applyBorder="1" applyAlignment="1">
      <alignment vertical="center" shrinkToFit="1"/>
    </xf>
    <xf numFmtId="0" fontId="24" fillId="0" borderId="0" xfId="0" applyFont="1" applyFill="1" applyBorder="1" applyAlignment="1">
      <alignment horizontal="center" vertical="center" shrinkToFit="1"/>
    </xf>
    <xf numFmtId="0" fontId="41" fillId="2" borderId="7" xfId="0" applyNumberFormat="1" applyFont="1" applyFill="1" applyBorder="1" applyAlignment="1">
      <alignment horizontal="center" vertical="center" shrinkToFit="1"/>
    </xf>
    <xf numFmtId="0" fontId="24" fillId="4" borderId="2" xfId="0" applyFont="1" applyFill="1" applyBorder="1" applyAlignment="1">
      <alignment vertical="center" wrapText="1" shrinkToFit="1"/>
    </xf>
    <xf numFmtId="176" fontId="32" fillId="4" borderId="2" xfId="0" applyNumberFormat="1" applyFont="1" applyFill="1" applyBorder="1" applyAlignment="1">
      <alignment horizontal="right" vertical="center" shrinkToFit="1"/>
    </xf>
    <xf numFmtId="0" fontId="4" fillId="4" borderId="0" xfId="0" applyFont="1" applyFill="1" applyAlignment="1">
      <alignment vertical="center" shrinkToFit="1"/>
    </xf>
    <xf numFmtId="180" fontId="4" fillId="4" borderId="3" xfId="0" applyNumberFormat="1" applyFont="1" applyFill="1" applyBorder="1" applyAlignment="1">
      <alignment horizontal="right" vertical="center" shrinkToFit="1"/>
    </xf>
    <xf numFmtId="180" fontId="4" fillId="4" borderId="1" xfId="0" applyNumberFormat="1" applyFont="1" applyFill="1" applyBorder="1" applyAlignment="1">
      <alignment horizontal="right" vertical="center" shrinkToFit="1"/>
    </xf>
    <xf numFmtId="0" fontId="24" fillId="4" borderId="2" xfId="0" applyFont="1" applyFill="1" applyBorder="1" applyAlignment="1">
      <alignment vertical="center" shrinkToFit="1"/>
    </xf>
    <xf numFmtId="38" fontId="4" fillId="4" borderId="2" xfId="3" applyFont="1" applyFill="1" applyBorder="1" applyAlignment="1">
      <alignment horizontal="right" vertical="center" shrinkToFit="1"/>
    </xf>
    <xf numFmtId="0" fontId="4" fillId="4" borderId="2" xfId="0" applyFont="1" applyFill="1" applyBorder="1" applyAlignment="1">
      <alignment vertical="center" shrinkToFit="1"/>
    </xf>
    <xf numFmtId="38" fontId="4" fillId="5" borderId="2" xfId="3" applyFont="1" applyFill="1" applyBorder="1" applyAlignment="1">
      <alignment horizontal="right" vertical="center" shrinkToFit="1"/>
    </xf>
    <xf numFmtId="0" fontId="4" fillId="5" borderId="2" xfId="0" applyFont="1" applyFill="1" applyBorder="1" applyAlignment="1">
      <alignment horizontal="right" vertical="center" shrinkToFit="1"/>
    </xf>
    <xf numFmtId="0" fontId="4" fillId="0" borderId="4" xfId="0" applyFont="1" applyBorder="1" applyAlignment="1">
      <alignment vertical="center" shrinkToFit="1"/>
    </xf>
    <xf numFmtId="176" fontId="32" fillId="4" borderId="4" xfId="0" applyNumberFormat="1" applyFont="1" applyFill="1" applyBorder="1" applyAlignment="1">
      <alignment horizontal="right" vertical="center" shrinkToFit="1"/>
    </xf>
    <xf numFmtId="0" fontId="4" fillId="5" borderId="4" xfId="0" applyFont="1" applyFill="1" applyBorder="1" applyAlignment="1">
      <alignment horizontal="right" vertical="center" shrinkToFit="1"/>
    </xf>
    <xf numFmtId="180" fontId="4" fillId="4" borderId="31" xfId="0" applyNumberFormat="1" applyFont="1" applyFill="1" applyBorder="1" applyAlignment="1">
      <alignment horizontal="right" vertical="center" shrinkToFit="1"/>
    </xf>
    <xf numFmtId="0" fontId="4" fillId="0" borderId="32" xfId="0" applyFont="1" applyFill="1" applyBorder="1" applyAlignment="1">
      <alignment vertical="center" textRotation="255" shrinkToFit="1"/>
    </xf>
    <xf numFmtId="38" fontId="4" fillId="4" borderId="40" xfId="3" applyFont="1" applyFill="1" applyBorder="1" applyAlignment="1">
      <alignment vertical="center" shrinkToFit="1"/>
    </xf>
    <xf numFmtId="180" fontId="4" fillId="0" borderId="41" xfId="0" applyNumberFormat="1" applyFont="1" applyFill="1" applyBorder="1" applyAlignment="1">
      <alignment vertical="center" shrinkToFit="1"/>
    </xf>
    <xf numFmtId="177" fontId="42" fillId="0" borderId="0" xfId="0" applyNumberFormat="1" applyFont="1" applyFill="1" applyBorder="1" applyAlignment="1">
      <alignment vertical="center" shrinkToFit="1"/>
    </xf>
    <xf numFmtId="0" fontId="24" fillId="0" borderId="0" xfId="0" applyFont="1" applyBorder="1" applyAlignment="1">
      <alignment vertical="center" shrinkToFit="1"/>
    </xf>
    <xf numFmtId="178" fontId="24" fillId="0" borderId="0" xfId="0" applyNumberFormat="1" applyFont="1" applyBorder="1" applyAlignment="1">
      <alignment vertical="center" shrinkToFit="1"/>
    </xf>
    <xf numFmtId="10" fontId="24" fillId="0" borderId="0" xfId="0" applyNumberFormat="1" applyFont="1" applyFill="1" applyBorder="1" applyAlignment="1">
      <alignment horizontal="center" vertical="center" shrinkToFit="1"/>
    </xf>
    <xf numFmtId="0" fontId="21" fillId="2" borderId="7" xfId="0" applyFont="1" applyFill="1" applyBorder="1" applyAlignment="1">
      <alignment horizontal="center" vertical="center" shrinkToFit="1"/>
    </xf>
    <xf numFmtId="0" fontId="21" fillId="2" borderId="8" xfId="0" applyFont="1" applyFill="1" applyBorder="1" applyAlignment="1">
      <alignment horizontal="center" vertical="center" shrinkToFit="1"/>
    </xf>
    <xf numFmtId="0" fontId="4" fillId="0" borderId="13" xfId="0" applyFont="1" applyFill="1" applyBorder="1" applyAlignment="1">
      <alignment horizontal="center" vertical="center"/>
    </xf>
    <xf numFmtId="0" fontId="4" fillId="0" borderId="4" xfId="0" applyFont="1" applyBorder="1" applyAlignment="1">
      <alignment vertical="center" wrapText="1" shrinkToFit="1"/>
    </xf>
    <xf numFmtId="0" fontId="4" fillId="4" borderId="4" xfId="0" applyFont="1" applyFill="1" applyBorder="1" applyAlignment="1">
      <alignment horizontal="right" vertical="center" shrinkToFit="1"/>
    </xf>
    <xf numFmtId="183" fontId="4" fillId="4" borderId="31" xfId="0" applyNumberFormat="1" applyFont="1" applyFill="1" applyBorder="1" applyAlignment="1">
      <alignment horizontal="right" vertical="center" shrinkToFit="1"/>
    </xf>
    <xf numFmtId="182" fontId="4" fillId="4" borderId="9" xfId="0" applyNumberFormat="1" applyFont="1" applyFill="1" applyBorder="1" applyAlignment="1">
      <alignment vertical="center" shrinkToFit="1"/>
    </xf>
    <xf numFmtId="10" fontId="4" fillId="4" borderId="10" xfId="0" applyNumberFormat="1" applyFont="1" applyFill="1" applyBorder="1" applyAlignment="1">
      <alignment horizontal="center" vertical="center" shrinkToFit="1"/>
    </xf>
    <xf numFmtId="177" fontId="4" fillId="4" borderId="19" xfId="0" applyNumberFormat="1" applyFont="1" applyFill="1" applyBorder="1" applyAlignment="1">
      <alignment vertical="center" shrinkToFit="1"/>
    </xf>
    <xf numFmtId="179" fontId="4" fillId="4" borderId="11" xfId="0" applyNumberFormat="1" applyFont="1" applyFill="1" applyBorder="1" applyAlignment="1">
      <alignment horizontal="center" vertical="center" shrinkToFit="1"/>
    </xf>
    <xf numFmtId="176" fontId="4" fillId="4" borderId="2" xfId="0" applyNumberFormat="1" applyFont="1" applyFill="1" applyBorder="1" applyAlignment="1">
      <alignment vertical="center" shrinkToFit="1"/>
    </xf>
    <xf numFmtId="0" fontId="4" fillId="5" borderId="2" xfId="0" applyFont="1" applyFill="1" applyBorder="1" applyAlignment="1">
      <alignment vertical="center" shrinkToFit="1"/>
    </xf>
    <xf numFmtId="0" fontId="4" fillId="0" borderId="12" xfId="0" applyFont="1" applyFill="1" applyBorder="1" applyAlignment="1">
      <alignment horizontal="center" vertical="center" shrinkToFit="1"/>
    </xf>
    <xf numFmtId="178" fontId="4" fillId="4" borderId="2" xfId="0" applyNumberFormat="1" applyFont="1" applyFill="1" applyBorder="1" applyAlignment="1">
      <alignment vertical="center" shrinkToFit="1"/>
    </xf>
    <xf numFmtId="0" fontId="4" fillId="0" borderId="38" xfId="0" applyFont="1" applyFill="1" applyBorder="1" applyAlignment="1">
      <alignment vertical="center" shrinkToFit="1"/>
    </xf>
    <xf numFmtId="178" fontId="4" fillId="4" borderId="38" xfId="0" applyNumberFormat="1" applyFont="1" applyFill="1" applyBorder="1" applyAlignment="1">
      <alignment vertical="center" shrinkToFit="1"/>
    </xf>
    <xf numFmtId="0" fontId="4" fillId="5" borderId="38" xfId="0" applyFont="1" applyFill="1" applyBorder="1" applyAlignment="1">
      <alignment vertical="center" shrinkToFit="1"/>
    </xf>
    <xf numFmtId="180" fontId="4" fillId="4" borderId="10" xfId="0" applyNumberFormat="1" applyFont="1" applyFill="1" applyBorder="1" applyAlignment="1">
      <alignment horizontal="right" vertical="center" shrinkToFit="1"/>
    </xf>
    <xf numFmtId="178" fontId="4" fillId="4" borderId="4" xfId="0" applyNumberFormat="1" applyFont="1" applyFill="1" applyBorder="1" applyAlignment="1">
      <alignment vertical="center" shrinkToFit="1"/>
    </xf>
    <xf numFmtId="0" fontId="4" fillId="5" borderId="4" xfId="0" applyFont="1" applyFill="1" applyBorder="1" applyAlignment="1">
      <alignment vertical="center" shrinkToFit="1"/>
    </xf>
    <xf numFmtId="180" fontId="4" fillId="4" borderId="9" xfId="0" applyNumberFormat="1" applyFont="1" applyFill="1" applyBorder="1" applyAlignment="1">
      <alignment horizontal="right" vertical="center" shrinkToFit="1"/>
    </xf>
    <xf numFmtId="10" fontId="4" fillId="4" borderId="10" xfId="0" applyNumberFormat="1" applyFont="1" applyFill="1" applyBorder="1" applyAlignment="1">
      <alignment horizontal="right" vertical="center" shrinkToFit="1"/>
    </xf>
    <xf numFmtId="0" fontId="4" fillId="0" borderId="0" xfId="0" applyFont="1" applyBorder="1" applyAlignment="1">
      <alignment horizontal="center" vertical="center" textRotation="255" shrinkToFit="1"/>
    </xf>
    <xf numFmtId="0" fontId="24" fillId="0" borderId="0" xfId="0" applyFont="1" applyFill="1" applyBorder="1" applyAlignment="1">
      <alignment horizontal="right" vertical="center" shrinkToFit="1"/>
    </xf>
    <xf numFmtId="177" fontId="40" fillId="0" borderId="0" xfId="0" applyNumberFormat="1" applyFont="1" applyFill="1" applyBorder="1" applyAlignment="1">
      <alignment vertical="center" shrinkToFit="1"/>
    </xf>
    <xf numFmtId="180" fontId="4" fillId="7" borderId="3" xfId="0" applyNumberFormat="1" applyFont="1" applyFill="1" applyBorder="1" applyAlignment="1">
      <alignment horizontal="right" vertical="center" shrinkToFit="1"/>
    </xf>
    <xf numFmtId="180" fontId="4" fillId="4" borderId="39" xfId="0" applyNumberFormat="1" applyFont="1" applyFill="1" applyBorder="1" applyAlignment="1">
      <alignment horizontal="right" vertical="center" shrinkToFit="1"/>
    </xf>
    <xf numFmtId="10" fontId="4" fillId="4" borderId="8" xfId="0" applyNumberFormat="1" applyFont="1" applyFill="1" applyBorder="1" applyAlignment="1">
      <alignment horizontal="right" vertical="center" shrinkToFit="1"/>
    </xf>
    <xf numFmtId="180" fontId="4" fillId="7" borderId="31" xfId="0" applyNumberFormat="1" applyFont="1" applyFill="1" applyBorder="1" applyAlignment="1">
      <alignment horizontal="right" vertical="center" shrinkToFit="1"/>
    </xf>
    <xf numFmtId="180" fontId="4" fillId="4" borderId="13" xfId="0" applyNumberFormat="1" applyFont="1" applyFill="1" applyBorder="1" applyAlignment="1">
      <alignment horizontal="right" vertical="center" shrinkToFit="1"/>
    </xf>
    <xf numFmtId="185" fontId="4" fillId="7" borderId="19" xfId="0" applyNumberFormat="1" applyFont="1" applyFill="1" applyBorder="1" applyAlignment="1">
      <alignment horizontal="right" vertical="center" shrinkToFit="1"/>
    </xf>
    <xf numFmtId="0" fontId="4" fillId="0" borderId="0" xfId="0" applyFont="1" applyFill="1" applyBorder="1">
      <alignment vertical="center"/>
    </xf>
    <xf numFmtId="178" fontId="4" fillId="7" borderId="3" xfId="0" applyNumberFormat="1" applyFont="1" applyFill="1" applyBorder="1" applyAlignment="1">
      <alignment vertical="center" shrinkToFit="1"/>
    </xf>
    <xf numFmtId="178" fontId="4" fillId="7" borderId="10" xfId="0" applyNumberFormat="1" applyFont="1" applyFill="1" applyBorder="1" applyAlignment="1">
      <alignment vertical="center" shrinkToFit="1"/>
    </xf>
    <xf numFmtId="178" fontId="4" fillId="4" borderId="10" xfId="0" applyNumberFormat="1" applyFont="1" applyFill="1" applyBorder="1" applyAlignment="1">
      <alignment vertical="center" shrinkToFit="1"/>
    </xf>
    <xf numFmtId="0" fontId="4" fillId="0" borderId="53" xfId="0" applyFont="1" applyBorder="1" applyAlignment="1">
      <alignment vertical="center" shrinkToFit="1"/>
    </xf>
    <xf numFmtId="178" fontId="4" fillId="4" borderId="31" xfId="0" applyNumberFormat="1" applyFont="1" applyFill="1" applyBorder="1" applyAlignment="1">
      <alignment vertical="center" shrinkToFit="1"/>
    </xf>
    <xf numFmtId="184" fontId="4" fillId="4" borderId="19" xfId="0" applyNumberFormat="1" applyFont="1" applyFill="1" applyBorder="1" applyAlignment="1">
      <alignment vertical="center" shrinkToFit="1"/>
    </xf>
    <xf numFmtId="0" fontId="37" fillId="2" borderId="5" xfId="0" applyFont="1" applyFill="1" applyBorder="1" applyAlignment="1">
      <alignment horizontal="center" vertical="center" shrinkToFit="1"/>
    </xf>
    <xf numFmtId="0" fontId="38" fillId="0" borderId="29" xfId="0" applyNumberFormat="1" applyFont="1" applyBorder="1" applyAlignment="1">
      <alignment vertical="center" shrinkToFit="1"/>
    </xf>
    <xf numFmtId="0" fontId="33" fillId="0" borderId="0" xfId="0" applyFont="1" applyBorder="1" applyAlignment="1">
      <alignment vertical="center" shrinkToFit="1"/>
    </xf>
    <xf numFmtId="0" fontId="43" fillId="0" borderId="0" xfId="0" applyFont="1" applyFill="1" applyBorder="1" applyAlignment="1">
      <alignment vertical="center"/>
    </xf>
    <xf numFmtId="0" fontId="10" fillId="0" borderId="0" xfId="0" applyFont="1" applyBorder="1" applyAlignment="1">
      <alignment vertical="center" shrinkToFit="1"/>
    </xf>
    <xf numFmtId="0" fontId="5" fillId="0" borderId="0" xfId="0" applyFont="1" applyFill="1" applyAlignment="1">
      <alignment horizontal="center" vertical="center"/>
    </xf>
    <xf numFmtId="0" fontId="5" fillId="0" borderId="0" xfId="0" applyFont="1" applyFill="1" applyAlignment="1">
      <alignment vertical="center"/>
    </xf>
    <xf numFmtId="0" fontId="10" fillId="0" borderId="0" xfId="0" applyFont="1" applyFill="1" applyAlignment="1">
      <alignment vertical="center"/>
    </xf>
    <xf numFmtId="178" fontId="5" fillId="0" borderId="0" xfId="0" applyNumberFormat="1" applyFont="1" applyFill="1" applyAlignment="1">
      <alignment vertical="center"/>
    </xf>
    <xf numFmtId="10" fontId="5" fillId="0" borderId="0" xfId="0" applyNumberFormat="1" applyFont="1" applyFill="1" applyAlignment="1">
      <alignment vertical="center"/>
    </xf>
    <xf numFmtId="0" fontId="37" fillId="2" borderId="19" xfId="0" applyFont="1" applyFill="1" applyBorder="1" applyAlignment="1">
      <alignment horizontal="center" vertical="center" shrinkToFit="1"/>
    </xf>
    <xf numFmtId="0" fontId="37" fillId="0" borderId="0" xfId="0" applyFont="1" applyFill="1" applyBorder="1" applyAlignment="1">
      <alignment horizontal="center" vertical="center" shrinkToFit="1"/>
    </xf>
    <xf numFmtId="0" fontId="31" fillId="0" borderId="0" xfId="0" applyFont="1" applyFill="1" applyBorder="1" applyAlignment="1">
      <alignment vertical="center" shrinkToFit="1"/>
    </xf>
    <xf numFmtId="0" fontId="31"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37" fillId="2" borderId="33" xfId="0" applyFont="1" applyFill="1" applyBorder="1" applyAlignment="1">
      <alignment horizontal="center" vertical="center" shrinkToFit="1"/>
    </xf>
    <xf numFmtId="0" fontId="37" fillId="2" borderId="54" xfId="0" applyFont="1" applyFill="1" applyBorder="1" applyAlignment="1">
      <alignment horizontal="center" vertical="center" wrapText="1"/>
    </xf>
    <xf numFmtId="0" fontId="38" fillId="0" borderId="16" xfId="0" applyFont="1" applyFill="1" applyBorder="1" applyAlignment="1">
      <alignment horizontal="left" vertical="center" shrinkToFit="1"/>
    </xf>
    <xf numFmtId="186" fontId="38" fillId="4" borderId="45" xfId="3" applyNumberFormat="1" applyFont="1" applyFill="1" applyBorder="1" applyAlignment="1">
      <alignment horizontal="right" vertical="center" shrinkToFit="1"/>
    </xf>
    <xf numFmtId="179" fontId="38" fillId="4" borderId="51" xfId="1" applyNumberFormat="1" applyFont="1" applyFill="1" applyBorder="1" applyAlignment="1">
      <alignment horizontal="right" vertical="center" shrinkToFit="1"/>
    </xf>
    <xf numFmtId="179" fontId="38" fillId="4" borderId="8" xfId="1" applyNumberFormat="1" applyFont="1" applyFill="1" applyBorder="1" applyAlignment="1">
      <alignment horizontal="right" vertical="center" shrinkToFit="1"/>
    </xf>
    <xf numFmtId="179" fontId="38" fillId="0" borderId="0" xfId="1" applyNumberFormat="1" applyFont="1" applyFill="1" applyBorder="1" applyAlignment="1">
      <alignment vertical="center"/>
    </xf>
    <xf numFmtId="0" fontId="24" fillId="0" borderId="0" xfId="0" applyFont="1" applyFill="1" applyBorder="1" applyAlignment="1">
      <alignment vertical="center"/>
    </xf>
    <xf numFmtId="178" fontId="4" fillId="0" borderId="0" xfId="0" applyNumberFormat="1" applyFont="1" applyFill="1" applyBorder="1" applyAlignment="1">
      <alignment vertical="center"/>
    </xf>
    <xf numFmtId="10" fontId="4" fillId="0" borderId="0" xfId="0" applyNumberFormat="1" applyFont="1" applyFill="1" applyBorder="1" applyAlignment="1">
      <alignment vertical="center"/>
    </xf>
    <xf numFmtId="0" fontId="38" fillId="0" borderId="15" xfId="0" applyFont="1" applyFill="1" applyBorder="1" applyAlignment="1">
      <alignment horizontal="left" vertical="center" shrinkToFit="1"/>
    </xf>
    <xf numFmtId="186" fontId="38" fillId="4" borderId="46" xfId="3" applyNumberFormat="1" applyFont="1" applyFill="1" applyBorder="1" applyAlignment="1">
      <alignment horizontal="right" vertical="center" shrinkToFit="1"/>
    </xf>
    <xf numFmtId="179" fontId="38" fillId="4" borderId="42" xfId="1" applyNumberFormat="1" applyFont="1" applyFill="1" applyBorder="1" applyAlignment="1">
      <alignment horizontal="right" vertical="center" shrinkToFit="1"/>
    </xf>
    <xf numFmtId="179" fontId="38" fillId="0" borderId="0" xfId="1" applyNumberFormat="1" applyFont="1" applyFill="1" applyBorder="1" applyAlignment="1">
      <alignment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24" fillId="0" borderId="0" xfId="0" applyFont="1" applyFill="1" applyAlignment="1">
      <alignment vertical="center"/>
    </xf>
    <xf numFmtId="178" fontId="4" fillId="0" borderId="0" xfId="0" applyNumberFormat="1" applyFont="1" applyFill="1" applyAlignment="1">
      <alignment vertical="center"/>
    </xf>
    <xf numFmtId="10" fontId="4" fillId="0" borderId="0" xfId="0" applyNumberFormat="1" applyFont="1" applyFill="1" applyAlignment="1">
      <alignment vertical="center"/>
    </xf>
    <xf numFmtId="0" fontId="45" fillId="0" borderId="15" xfId="0" applyFont="1" applyFill="1" applyBorder="1" applyAlignment="1">
      <alignment horizontal="left" vertical="center" shrinkToFit="1"/>
    </xf>
    <xf numFmtId="0" fontId="45" fillId="0" borderId="49" xfId="0" applyFont="1" applyFill="1" applyBorder="1" applyAlignment="1">
      <alignment horizontal="left" vertical="center" shrinkToFit="1"/>
    </xf>
    <xf numFmtId="186" fontId="38" fillId="4" borderId="47" xfId="3" applyNumberFormat="1" applyFont="1" applyFill="1" applyBorder="1" applyAlignment="1">
      <alignment horizontal="right" vertical="center" shrinkToFit="1"/>
    </xf>
    <xf numFmtId="179" fontId="39" fillId="4" borderId="52" xfId="1" applyNumberFormat="1" applyFont="1" applyFill="1" applyBorder="1" applyAlignment="1">
      <alignment horizontal="right" vertical="center" shrinkToFit="1"/>
    </xf>
    <xf numFmtId="179" fontId="38" fillId="4" borderId="55" xfId="1" applyNumberFormat="1" applyFont="1" applyFill="1" applyBorder="1" applyAlignment="1">
      <alignment horizontal="center" vertical="center" shrinkToFit="1"/>
    </xf>
    <xf numFmtId="0" fontId="38" fillId="0" borderId="18" xfId="0" applyFont="1" applyFill="1" applyBorder="1" applyAlignment="1">
      <alignment horizontal="left" vertical="center" shrinkToFit="1"/>
    </xf>
    <xf numFmtId="186" fontId="38" fillId="4" borderId="48" xfId="3" applyNumberFormat="1" applyFont="1" applyFill="1" applyBorder="1" applyAlignment="1">
      <alignment horizontal="right" vertical="center" shrinkToFit="1"/>
    </xf>
    <xf numFmtId="179" fontId="38" fillId="4" borderId="50" xfId="1" applyNumberFormat="1" applyFont="1" applyFill="1" applyBorder="1" applyAlignment="1">
      <alignment horizontal="right" vertical="center" shrinkToFit="1"/>
    </xf>
    <xf numFmtId="179" fontId="38" fillId="4" borderId="44" xfId="1" applyNumberFormat="1" applyFont="1" applyFill="1" applyBorder="1" applyAlignment="1">
      <alignment horizontal="right" vertical="center" shrinkToFit="1"/>
    </xf>
    <xf numFmtId="0" fontId="10" fillId="0" borderId="0" xfId="0" applyFont="1" applyFill="1" applyBorder="1" applyAlignment="1">
      <alignment horizontal="left" vertical="center" shrinkToFit="1"/>
    </xf>
    <xf numFmtId="0" fontId="37" fillId="2" borderId="12" xfId="0" applyFont="1" applyFill="1" applyBorder="1" applyAlignment="1">
      <alignment horizontal="center" vertical="center" shrinkToFit="1"/>
    </xf>
    <xf numFmtId="0" fontId="31" fillId="0" borderId="0" xfId="0" applyFont="1" applyFill="1" applyBorder="1" applyAlignment="1">
      <alignment horizontal="center" vertical="center" wrapText="1" shrinkToFit="1"/>
    </xf>
    <xf numFmtId="0" fontId="38" fillId="0" borderId="1" xfId="0" applyFont="1" applyFill="1" applyBorder="1" applyAlignment="1">
      <alignment horizontal="left" vertical="center" shrinkToFit="1"/>
    </xf>
    <xf numFmtId="186" fontId="38" fillId="4" borderId="2" xfId="3" applyNumberFormat="1" applyFont="1" applyFill="1" applyBorder="1" applyAlignment="1">
      <alignment horizontal="right" vertical="center" shrinkToFit="1"/>
    </xf>
    <xf numFmtId="179" fontId="38" fillId="4" borderId="3" xfId="1" applyNumberFormat="1" applyFont="1" applyFill="1" applyBorder="1" applyAlignment="1">
      <alignment horizontal="right" vertical="center" shrinkToFit="1"/>
    </xf>
    <xf numFmtId="186" fontId="38" fillId="4" borderId="1" xfId="3" applyNumberFormat="1" applyFont="1" applyFill="1" applyBorder="1" applyAlignment="1">
      <alignment horizontal="right" vertical="center" shrinkToFit="1"/>
    </xf>
    <xf numFmtId="186" fontId="38" fillId="0" borderId="0" xfId="3" applyNumberFormat="1" applyFont="1" applyFill="1" applyBorder="1" applyAlignment="1">
      <alignment horizontal="right" vertical="center" shrinkToFit="1"/>
    </xf>
    <xf numFmtId="179" fontId="38" fillId="0" borderId="0" xfId="1" applyNumberFormat="1" applyFont="1" applyFill="1" applyBorder="1" applyAlignment="1">
      <alignment horizontal="right" vertical="center" shrinkToFit="1"/>
    </xf>
    <xf numFmtId="0" fontId="38" fillId="0" borderId="9" xfId="0" applyFont="1" applyFill="1" applyBorder="1" applyAlignment="1">
      <alignment horizontal="left" vertical="center" shrinkToFit="1"/>
    </xf>
    <xf numFmtId="186" fontId="38" fillId="4" borderId="38" xfId="3" applyNumberFormat="1" applyFont="1" applyFill="1" applyBorder="1" applyAlignment="1">
      <alignment horizontal="right" vertical="center" shrinkToFit="1"/>
    </xf>
    <xf numFmtId="179" fontId="38" fillId="4" borderId="10" xfId="1" applyNumberFormat="1" applyFont="1" applyFill="1" applyBorder="1" applyAlignment="1">
      <alignment horizontal="right" vertical="center" shrinkToFit="1"/>
    </xf>
    <xf numFmtId="186" fontId="38" fillId="4" borderId="9" xfId="3" applyNumberFormat="1" applyFont="1" applyFill="1" applyBorder="1" applyAlignment="1">
      <alignment horizontal="right" vertical="center" shrinkToFit="1"/>
    </xf>
    <xf numFmtId="0" fontId="38" fillId="0" borderId="17" xfId="0" applyFont="1" applyFill="1" applyBorder="1" applyAlignment="1">
      <alignment horizontal="left" vertical="center" shrinkToFit="1"/>
    </xf>
    <xf numFmtId="186" fontId="38" fillId="4" borderId="43" xfId="3" applyNumberFormat="1" applyFont="1" applyFill="1" applyBorder="1" applyAlignment="1">
      <alignment horizontal="right" vertical="center" shrinkToFit="1"/>
    </xf>
    <xf numFmtId="186" fontId="38" fillId="4" borderId="17" xfId="3" applyNumberFormat="1" applyFont="1" applyFill="1" applyBorder="1" applyAlignment="1">
      <alignment horizontal="right" vertical="center" shrinkToFit="1"/>
    </xf>
    <xf numFmtId="189" fontId="4" fillId="4" borderId="5" xfId="0" applyNumberFormat="1" applyFont="1" applyFill="1" applyBorder="1" applyAlignment="1">
      <alignment vertical="center" shrinkToFit="1"/>
    </xf>
    <xf numFmtId="189" fontId="4" fillId="7" borderId="5" xfId="3" applyNumberFormat="1" applyFont="1" applyFill="1" applyBorder="1" applyAlignment="1">
      <alignment vertical="center" shrinkToFit="1"/>
    </xf>
    <xf numFmtId="0" fontId="4" fillId="0" borderId="7" xfId="0" applyFont="1" applyFill="1" applyBorder="1" applyAlignment="1">
      <alignment vertical="center"/>
    </xf>
    <xf numFmtId="0" fontId="32" fillId="0" borderId="2" xfId="0" applyFont="1" applyFill="1" applyBorder="1" applyAlignment="1">
      <alignment vertical="center"/>
    </xf>
    <xf numFmtId="0" fontId="41" fillId="2" borderId="8" xfId="0" applyNumberFormat="1" applyFont="1" applyFill="1" applyBorder="1" applyAlignment="1">
      <alignment horizontal="center" vertical="center" wrapText="1"/>
    </xf>
    <xf numFmtId="0" fontId="4" fillId="0" borderId="4" xfId="0" applyFont="1" applyFill="1" applyBorder="1" applyAlignment="1">
      <alignment vertical="center"/>
    </xf>
    <xf numFmtId="0" fontId="46" fillId="0" borderId="0" xfId="0" applyFont="1" applyFill="1" applyBorder="1" applyAlignment="1">
      <alignment horizontal="center" vertical="center" shrinkToFit="1"/>
    </xf>
    <xf numFmtId="0" fontId="47" fillId="0" borderId="0" xfId="0" applyFont="1" applyFill="1">
      <alignment vertical="center"/>
    </xf>
    <xf numFmtId="0" fontId="10" fillId="0" borderId="65" xfId="0" applyFont="1" applyFill="1" applyBorder="1" applyAlignment="1">
      <alignment horizontal="left" vertical="center"/>
    </xf>
    <xf numFmtId="0" fontId="48" fillId="0" borderId="0" xfId="0" applyFont="1" applyFill="1" applyBorder="1" applyAlignment="1">
      <alignment vertical="center"/>
    </xf>
    <xf numFmtId="0" fontId="4" fillId="0" borderId="0" xfId="0" applyFont="1" applyAlignment="1">
      <alignment vertical="center" shrinkToFit="1"/>
    </xf>
    <xf numFmtId="0" fontId="4" fillId="0" borderId="1" xfId="0" applyFont="1" applyFill="1" applyBorder="1" applyAlignment="1">
      <alignment horizontal="center" vertical="center" shrinkToFit="1"/>
    </xf>
    <xf numFmtId="0" fontId="26" fillId="0" borderId="0" xfId="0" applyFont="1" applyFill="1" applyAlignment="1">
      <alignment horizontal="center" vertical="center" shrinkToFit="1"/>
    </xf>
    <xf numFmtId="0" fontId="32" fillId="0" borderId="46" xfId="0" applyFont="1" applyBorder="1" applyAlignment="1">
      <alignment horizontal="center" vertical="center" shrinkToFit="1"/>
    </xf>
    <xf numFmtId="0" fontId="32" fillId="0" borderId="72" xfId="0" applyFont="1" applyBorder="1" applyAlignment="1">
      <alignment horizontal="center" vertical="center" shrinkToFit="1"/>
    </xf>
    <xf numFmtId="0" fontId="4" fillId="0" borderId="0" xfId="0" applyFont="1" applyBorder="1" applyAlignment="1">
      <alignment vertical="center" textRotation="255" shrinkToFit="1"/>
    </xf>
    <xf numFmtId="0" fontId="4" fillId="0" borderId="45" xfId="0" applyFont="1" applyBorder="1" applyAlignment="1">
      <alignment horizontal="center" vertical="center" shrinkToFit="1"/>
    </xf>
    <xf numFmtId="185" fontId="4" fillId="4" borderId="7" xfId="0" applyNumberFormat="1" applyFont="1" applyFill="1" applyBorder="1" applyAlignment="1">
      <alignment vertical="center" shrinkToFit="1"/>
    </xf>
    <xf numFmtId="0" fontId="4" fillId="5" borderId="7" xfId="0" applyFont="1" applyFill="1" applyBorder="1" applyAlignment="1">
      <alignment vertical="center" shrinkToFit="1"/>
    </xf>
    <xf numFmtId="185" fontId="4" fillId="4" borderId="8" xfId="0" applyNumberFormat="1" applyFont="1" applyFill="1" applyBorder="1" applyAlignment="1">
      <alignment horizontal="right" vertical="center" shrinkToFit="1"/>
    </xf>
    <xf numFmtId="0" fontId="32" fillId="0" borderId="1" xfId="0" applyFont="1" applyBorder="1" applyAlignment="1">
      <alignment horizontal="center" vertical="center" shrinkToFit="1"/>
    </xf>
    <xf numFmtId="188" fontId="10" fillId="0" borderId="0" xfId="0" applyNumberFormat="1" applyFont="1" applyFill="1">
      <alignment vertical="center"/>
    </xf>
    <xf numFmtId="0" fontId="10" fillId="0" borderId="0" xfId="0" applyFont="1" applyFill="1">
      <alignment vertical="center"/>
    </xf>
    <xf numFmtId="0" fontId="31" fillId="2" borderId="22" xfId="0" applyFont="1" applyFill="1" applyBorder="1" applyAlignment="1">
      <alignment vertical="center"/>
    </xf>
    <xf numFmtId="0" fontId="33" fillId="0" borderId="0" xfId="0" applyFont="1">
      <alignment vertical="center"/>
    </xf>
    <xf numFmtId="0" fontId="6" fillId="0" borderId="0" xfId="0" applyFont="1" applyAlignment="1">
      <alignment horizontal="left" vertical="center" indent="1"/>
    </xf>
    <xf numFmtId="0" fontId="2" fillId="0" borderId="0" xfId="2" applyAlignment="1" applyProtection="1">
      <alignment vertical="center"/>
    </xf>
    <xf numFmtId="0" fontId="32" fillId="0" borderId="2" xfId="0" applyFont="1" applyFill="1" applyBorder="1" applyAlignment="1">
      <alignment vertical="center" shrinkToFit="1"/>
    </xf>
    <xf numFmtId="0" fontId="49" fillId="0" borderId="0" xfId="0" applyFont="1">
      <alignment vertical="center"/>
    </xf>
    <xf numFmtId="0" fontId="16" fillId="6" borderId="11" xfId="0" applyFont="1" applyFill="1" applyBorder="1" applyAlignment="1">
      <alignment horizontal="center" vertical="center" shrinkToFit="1"/>
    </xf>
    <xf numFmtId="0" fontId="17" fillId="6" borderId="11" xfId="0" applyFont="1" applyFill="1" applyBorder="1" applyAlignment="1">
      <alignment horizontal="center" vertical="center"/>
    </xf>
    <xf numFmtId="31" fontId="17" fillId="6" borderId="11" xfId="0" applyNumberFormat="1" applyFont="1" applyFill="1" applyBorder="1" applyAlignment="1">
      <alignment horizontal="center" vertical="center"/>
    </xf>
    <xf numFmtId="0" fontId="4" fillId="6" borderId="1" xfId="0" applyFont="1" applyFill="1" applyBorder="1" applyAlignment="1">
      <alignment horizontal="center" vertical="center" wrapText="1"/>
    </xf>
    <xf numFmtId="189" fontId="4" fillId="6" borderId="2" xfId="0" applyNumberFormat="1" applyFont="1" applyFill="1" applyBorder="1" applyAlignment="1">
      <alignment vertical="center" shrinkToFit="1"/>
    </xf>
    <xf numFmtId="189" fontId="32" fillId="6" borderId="2" xfId="0" applyNumberFormat="1" applyFont="1" applyFill="1" applyBorder="1" applyAlignment="1">
      <alignment vertical="center" shrinkToFit="1"/>
    </xf>
    <xf numFmtId="189" fontId="4" fillId="6" borderId="4" xfId="0" applyNumberFormat="1" applyFont="1" applyFill="1" applyBorder="1" applyAlignment="1">
      <alignment vertical="center" shrinkToFit="1"/>
    </xf>
    <xf numFmtId="40" fontId="4" fillId="6" borderId="3" xfId="3" applyNumberFormat="1" applyFont="1" applyFill="1" applyBorder="1" applyAlignment="1">
      <alignment vertical="center" shrinkToFit="1"/>
    </xf>
    <xf numFmtId="40" fontId="32" fillId="6" borderId="3" xfId="3" applyNumberFormat="1" applyFont="1" applyFill="1" applyBorder="1" applyAlignment="1">
      <alignment vertical="center" shrinkToFit="1"/>
    </xf>
    <xf numFmtId="40" fontId="4" fillId="6" borderId="31" xfId="3" applyNumberFormat="1" applyFont="1" applyFill="1" applyBorder="1" applyAlignment="1">
      <alignment vertical="center" shrinkToFit="1"/>
    </xf>
    <xf numFmtId="0" fontId="4" fillId="6" borderId="3" xfId="0" applyFont="1" applyFill="1" applyBorder="1" applyAlignment="1">
      <alignment vertical="center" shrinkToFit="1"/>
    </xf>
    <xf numFmtId="0" fontId="4" fillId="6" borderId="31" xfId="0" applyFont="1" applyFill="1" applyBorder="1" applyAlignment="1">
      <alignment vertical="center" shrinkToFit="1"/>
    </xf>
    <xf numFmtId="0" fontId="4" fillId="6" borderId="3" xfId="0" applyFont="1" applyFill="1" applyBorder="1" applyAlignment="1">
      <alignment horizontal="right" vertical="center" shrinkToFit="1"/>
    </xf>
    <xf numFmtId="187" fontId="4" fillId="6" borderId="3" xfId="0" applyNumberFormat="1" applyFont="1" applyFill="1" applyBorder="1" applyAlignment="1">
      <alignment horizontal="right" vertical="center" shrinkToFit="1"/>
    </xf>
    <xf numFmtId="187" fontId="4" fillId="6" borderId="31" xfId="0" applyNumberFormat="1" applyFont="1" applyFill="1" applyBorder="1" applyAlignment="1">
      <alignment horizontal="right" vertical="center" shrinkToFit="1"/>
    </xf>
    <xf numFmtId="0" fontId="4" fillId="6" borderId="1" xfId="0" applyFont="1" applyFill="1" applyBorder="1" applyAlignment="1">
      <alignment horizontal="center" vertical="center" shrinkToFit="1"/>
    </xf>
    <xf numFmtId="0" fontId="4" fillId="6" borderId="13" xfId="0" applyFont="1" applyFill="1" applyBorder="1" applyAlignment="1">
      <alignment horizontal="center" vertical="center" shrinkToFit="1"/>
    </xf>
    <xf numFmtId="0" fontId="4" fillId="5" borderId="3" xfId="0" applyFont="1" applyFill="1" applyBorder="1" applyAlignment="1">
      <alignment horizontal="right" vertical="center" shrinkToFit="1"/>
    </xf>
    <xf numFmtId="0" fontId="4" fillId="0" borderId="2" xfId="0" applyFont="1" applyFill="1" applyBorder="1" applyAlignment="1">
      <alignment vertical="center" shrinkToFit="1"/>
    </xf>
    <xf numFmtId="0" fontId="4" fillId="0" borderId="3" xfId="0" applyFont="1" applyBorder="1" applyAlignment="1">
      <alignment vertical="center" wrapText="1"/>
    </xf>
    <xf numFmtId="184" fontId="4" fillId="6" borderId="3" xfId="0" applyNumberFormat="1" applyFont="1" applyFill="1" applyBorder="1" applyAlignment="1">
      <alignment horizontal="right" vertical="center" shrinkToFit="1"/>
    </xf>
    <xf numFmtId="180" fontId="4" fillId="6" borderId="3" xfId="0" applyNumberFormat="1" applyFont="1" applyFill="1" applyBorder="1" applyAlignment="1">
      <alignment horizontal="right" vertical="center" shrinkToFit="1"/>
    </xf>
    <xf numFmtId="180" fontId="4" fillId="6" borderId="31" xfId="0" applyNumberFormat="1" applyFont="1" applyFill="1" applyBorder="1" applyAlignment="1">
      <alignment horizontal="right" vertical="center" shrinkToFit="1"/>
    </xf>
    <xf numFmtId="181" fontId="4" fillId="6" borderId="3" xfId="0" applyNumberFormat="1" applyFont="1" applyFill="1" applyBorder="1" applyAlignment="1">
      <alignment horizontal="right" vertical="center" shrinkToFit="1"/>
    </xf>
    <xf numFmtId="0" fontId="4" fillId="6" borderId="9" xfId="0" applyFont="1" applyFill="1" applyBorder="1" applyAlignment="1">
      <alignment horizontal="center" vertical="center" shrinkToFit="1"/>
    </xf>
    <xf numFmtId="0" fontId="6" fillId="0" borderId="0" xfId="0" applyFont="1" applyFill="1" applyBorder="1" applyAlignment="1">
      <alignment horizontal="left" vertical="center" wrapText="1" shrinkToFit="1"/>
    </xf>
    <xf numFmtId="0" fontId="4" fillId="0" borderId="0" xfId="0" applyFont="1" applyFill="1" applyBorder="1" applyAlignment="1">
      <alignment horizontal="left" vertical="center" shrinkToFit="1"/>
    </xf>
    <xf numFmtId="0" fontId="4" fillId="5" borderId="22" xfId="0" applyFont="1" applyFill="1" applyBorder="1" applyAlignment="1">
      <alignment horizontal="center" vertical="center" wrapText="1"/>
    </xf>
    <xf numFmtId="0" fontId="4" fillId="0" borderId="62"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21" fillId="2" borderId="1" xfId="0" applyFont="1" applyFill="1" applyBorder="1" applyAlignment="1">
      <alignment horizontal="center" vertical="center" wrapText="1" shrinkToFit="1"/>
    </xf>
    <xf numFmtId="0" fontId="4" fillId="0" borderId="0" xfId="0" applyFont="1" applyFill="1">
      <alignment vertical="center"/>
    </xf>
    <xf numFmtId="0" fontId="17" fillId="7" borderId="11" xfId="0" applyFont="1" applyFill="1" applyBorder="1" applyAlignment="1">
      <alignment horizontal="center" vertical="center"/>
    </xf>
    <xf numFmtId="0" fontId="4" fillId="0" borderId="12" xfId="0" applyFont="1" applyFill="1" applyBorder="1">
      <alignment vertical="center"/>
    </xf>
    <xf numFmtId="0" fontId="4" fillId="0" borderId="1" xfId="0" applyFont="1" applyFill="1" applyBorder="1" applyAlignment="1">
      <alignment horizontal="right" vertical="center"/>
    </xf>
    <xf numFmtId="0" fontId="4" fillId="0" borderId="13" xfId="0" applyFont="1" applyFill="1" applyBorder="1" applyAlignment="1">
      <alignment horizontal="right" vertical="center"/>
    </xf>
    <xf numFmtId="181" fontId="24" fillId="5" borderId="3" xfId="0" applyNumberFormat="1" applyFont="1" applyFill="1" applyBorder="1" applyAlignment="1">
      <alignment horizontal="right" vertical="center" shrinkToFit="1"/>
    </xf>
    <xf numFmtId="181" fontId="24" fillId="5" borderId="31" xfId="0" applyNumberFormat="1" applyFont="1" applyFill="1" applyBorder="1" applyAlignment="1">
      <alignment vertical="center" shrinkToFit="1"/>
    </xf>
    <xf numFmtId="181" fontId="32" fillId="5" borderId="3" xfId="0" applyNumberFormat="1" applyFont="1" applyFill="1" applyBorder="1" applyAlignment="1">
      <alignment vertical="center" shrinkToFit="1"/>
    </xf>
    <xf numFmtId="181" fontId="4" fillId="5" borderId="3" xfId="0" applyNumberFormat="1" applyFont="1" applyFill="1" applyBorder="1" applyAlignment="1">
      <alignment vertical="center" shrinkToFit="1"/>
    </xf>
    <xf numFmtId="181" fontId="4" fillId="5" borderId="31" xfId="0" applyNumberFormat="1" applyFont="1" applyFill="1" applyBorder="1" applyAlignment="1">
      <alignment vertical="center" shrinkToFit="1"/>
    </xf>
    <xf numFmtId="0" fontId="4" fillId="5" borderId="31" xfId="0" applyFont="1" applyFill="1" applyBorder="1" applyAlignment="1">
      <alignment vertical="center" shrinkToFit="1"/>
    </xf>
    <xf numFmtId="181" fontId="4" fillId="5" borderId="37" xfId="0" applyNumberFormat="1" applyFont="1" applyFill="1" applyBorder="1" applyAlignment="1">
      <alignment vertical="center" shrinkToFit="1"/>
    </xf>
    <xf numFmtId="0" fontId="4" fillId="6" borderId="10" xfId="0" applyFont="1" applyFill="1" applyBorder="1" applyAlignment="1">
      <alignment vertical="center" shrinkToFit="1"/>
    </xf>
    <xf numFmtId="178" fontId="4" fillId="6" borderId="10" xfId="0" applyNumberFormat="1" applyFont="1" applyFill="1" applyBorder="1" applyAlignment="1">
      <alignment vertical="center" shrinkToFit="1"/>
    </xf>
    <xf numFmtId="178" fontId="4" fillId="6" borderId="31" xfId="0" applyNumberFormat="1" applyFont="1" applyFill="1" applyBorder="1" applyAlignment="1">
      <alignment vertical="center" shrinkToFit="1"/>
    </xf>
    <xf numFmtId="0" fontId="4" fillId="0" borderId="0" xfId="0" applyFont="1" applyAlignment="1">
      <alignment horizontal="left" vertical="center" indent="1"/>
    </xf>
    <xf numFmtId="0" fontId="4" fillId="0" borderId="42" xfId="0" applyFont="1" applyFill="1" applyBorder="1" applyAlignment="1">
      <alignment vertical="center" wrapText="1"/>
    </xf>
    <xf numFmtId="38" fontId="4" fillId="5" borderId="22" xfId="3" applyFont="1" applyFill="1" applyBorder="1" applyAlignment="1">
      <alignment horizontal="center" vertical="center" wrapText="1"/>
    </xf>
    <xf numFmtId="38" fontId="4" fillId="0" borderId="42" xfId="3" applyFont="1" applyFill="1" applyBorder="1" applyAlignment="1">
      <alignment vertical="center" wrapText="1"/>
    </xf>
    <xf numFmtId="0" fontId="4" fillId="5" borderId="22" xfId="0" applyFont="1" applyFill="1" applyBorder="1" applyAlignment="1">
      <alignment vertical="center" wrapText="1"/>
    </xf>
    <xf numFmtId="0" fontId="4" fillId="0" borderId="42" xfId="0" applyFont="1" applyBorder="1" applyAlignment="1">
      <alignment vertical="center" wrapText="1"/>
    </xf>
    <xf numFmtId="0" fontId="4" fillId="5" borderId="1" xfId="0" applyFont="1" applyFill="1" applyBorder="1" applyAlignment="1">
      <alignment vertical="center" wrapText="1"/>
    </xf>
    <xf numFmtId="177" fontId="4" fillId="5" borderId="2" xfId="0" applyNumberFormat="1" applyFont="1" applyFill="1" applyBorder="1" applyAlignment="1">
      <alignment horizontal="right" vertical="center" shrinkToFit="1"/>
    </xf>
    <xf numFmtId="10" fontId="4" fillId="4" borderId="54" xfId="0" applyNumberFormat="1" applyFont="1" applyFill="1" applyBorder="1" applyAlignment="1">
      <alignment horizontal="right" vertical="center" shrinkToFit="1"/>
    </xf>
    <xf numFmtId="10" fontId="4" fillId="4" borderId="10" xfId="0" applyNumberFormat="1" applyFont="1" applyFill="1" applyBorder="1" applyAlignment="1">
      <alignment vertical="center" shrinkToFit="1"/>
    </xf>
    <xf numFmtId="10" fontId="4" fillId="4" borderId="54" xfId="0" applyNumberFormat="1" applyFont="1" applyFill="1" applyBorder="1" applyAlignment="1">
      <alignment vertical="center" shrinkToFit="1"/>
    </xf>
    <xf numFmtId="177" fontId="4" fillId="4" borderId="5" xfId="0" applyNumberFormat="1" applyFont="1" applyFill="1" applyBorder="1" applyAlignment="1">
      <alignment horizontal="right" vertical="center" shrinkToFit="1"/>
    </xf>
    <xf numFmtId="0" fontId="4" fillId="0" borderId="7" xfId="0" applyFont="1" applyFill="1" applyBorder="1" applyAlignment="1">
      <alignment vertical="center" wrapText="1"/>
    </xf>
    <xf numFmtId="0" fontId="32" fillId="0" borderId="57" xfId="0" applyFont="1" applyBorder="1" applyAlignment="1">
      <alignment vertical="center" wrapText="1"/>
    </xf>
    <xf numFmtId="179" fontId="38" fillId="4" borderId="55" xfId="1" applyNumberFormat="1" applyFont="1" applyFill="1" applyBorder="1" applyAlignment="1">
      <alignment horizontal="right" vertical="center" shrinkToFit="1"/>
    </xf>
    <xf numFmtId="178" fontId="4" fillId="4" borderId="39" xfId="0" applyNumberFormat="1" applyFont="1" applyFill="1" applyBorder="1" applyAlignment="1">
      <alignment horizontal="right" vertical="center" shrinkToFit="1"/>
    </xf>
    <xf numFmtId="0" fontId="4" fillId="0" borderId="2" xfId="0" applyFont="1" applyFill="1" applyBorder="1" applyAlignment="1">
      <alignment vertical="center" shrinkToFit="1"/>
    </xf>
    <xf numFmtId="0" fontId="4" fillId="0" borderId="4" xfId="0" applyFont="1" applyFill="1" applyBorder="1" applyAlignment="1">
      <alignment vertical="center" shrinkToFit="1"/>
    </xf>
    <xf numFmtId="0" fontId="4" fillId="0" borderId="38" xfId="0" applyFont="1" applyBorder="1" applyAlignment="1">
      <alignment vertical="center" shrinkToFit="1"/>
    </xf>
    <xf numFmtId="0" fontId="4" fillId="0" borderId="42" xfId="0" applyFont="1" applyFill="1" applyBorder="1" applyAlignment="1">
      <alignment horizontal="center" vertical="center" wrapText="1"/>
    </xf>
    <xf numFmtId="0" fontId="4" fillId="0" borderId="23" xfId="0" applyFont="1" applyFill="1" applyBorder="1" applyAlignment="1">
      <alignment horizontal="left" vertical="center" wrapText="1"/>
    </xf>
    <xf numFmtId="0" fontId="4" fillId="0" borderId="4" xfId="0" applyFont="1" applyBorder="1" applyAlignment="1">
      <alignment horizontal="left" vertical="center" shrinkToFit="1"/>
    </xf>
    <xf numFmtId="0" fontId="4" fillId="0" borderId="38" xfId="0" applyNumberFormat="1" applyFont="1" applyBorder="1" applyAlignment="1">
      <alignment vertical="center" shrinkToFit="1"/>
    </xf>
    <xf numFmtId="0" fontId="28" fillId="0" borderId="38" xfId="0" applyFont="1" applyFill="1" applyBorder="1" applyAlignment="1">
      <alignment vertical="center" shrinkToFit="1"/>
    </xf>
    <xf numFmtId="0" fontId="20" fillId="0" borderId="28" xfId="0" applyFont="1" applyFill="1" applyBorder="1" applyAlignment="1">
      <alignment vertical="center" wrapText="1"/>
    </xf>
    <xf numFmtId="178" fontId="24" fillId="4" borderId="5" xfId="0" applyNumberFormat="1" applyFont="1" applyFill="1" applyBorder="1" applyAlignment="1">
      <alignment horizontal="right" vertical="center" shrinkToFit="1"/>
    </xf>
    <xf numFmtId="180" fontId="24" fillId="4" borderId="5" xfId="0" applyNumberFormat="1" applyFont="1" applyFill="1" applyBorder="1" applyAlignment="1">
      <alignment horizontal="right" vertical="center" shrinkToFit="1"/>
    </xf>
    <xf numFmtId="176" fontId="24" fillId="4" borderId="5" xfId="0" applyNumberFormat="1" applyFont="1" applyFill="1" applyBorder="1" applyAlignment="1">
      <alignment vertical="center" shrinkToFit="1"/>
    </xf>
    <xf numFmtId="0" fontId="4" fillId="0" borderId="52" xfId="0" applyFont="1" applyBorder="1">
      <alignment vertical="center"/>
    </xf>
    <xf numFmtId="0" fontId="4" fillId="0" borderId="14" xfId="0" applyFont="1" applyBorder="1">
      <alignment vertical="center"/>
    </xf>
    <xf numFmtId="0" fontId="4" fillId="0" borderId="47" xfId="0" applyFont="1" applyBorder="1">
      <alignment vertical="center"/>
    </xf>
    <xf numFmtId="0" fontId="4" fillId="0" borderId="76" xfId="0" applyFont="1" applyBorder="1">
      <alignment vertical="center"/>
    </xf>
    <xf numFmtId="0" fontId="4" fillId="0" borderId="0" xfId="0" applyFont="1" applyBorder="1">
      <alignment vertical="center"/>
    </xf>
    <xf numFmtId="0" fontId="4" fillId="0" borderId="77" xfId="0" applyFont="1" applyBorder="1">
      <alignment vertical="center"/>
    </xf>
    <xf numFmtId="0" fontId="4" fillId="0" borderId="51" xfId="0" applyFont="1" applyBorder="1">
      <alignment vertical="center"/>
    </xf>
    <xf numFmtId="0" fontId="4" fillId="0" borderId="70" xfId="0" applyFont="1" applyBorder="1">
      <alignment vertical="center"/>
    </xf>
    <xf numFmtId="0" fontId="2" fillId="0" borderId="70" xfId="2" applyBorder="1" applyAlignment="1" applyProtection="1">
      <alignment vertical="center"/>
    </xf>
    <xf numFmtId="0" fontId="4" fillId="0" borderId="45" xfId="0" applyFont="1" applyBorder="1">
      <alignment vertical="center"/>
    </xf>
    <xf numFmtId="0" fontId="53" fillId="0" borderId="0" xfId="0" applyFont="1">
      <alignment vertical="center"/>
    </xf>
    <xf numFmtId="0" fontId="4" fillId="0" borderId="0" xfId="0" applyFont="1" applyBorder="1" applyAlignment="1">
      <alignment horizontal="center" vertical="center"/>
    </xf>
    <xf numFmtId="0" fontId="12" fillId="0" borderId="0" xfId="0" applyFont="1" applyAlignment="1">
      <alignment horizontal="center" vertical="center" shrinkToFit="1"/>
    </xf>
    <xf numFmtId="0" fontId="18" fillId="0" borderId="0" xfId="0" applyFont="1" applyAlignment="1">
      <alignment horizontal="center" vertical="center" shrinkToFit="1"/>
    </xf>
    <xf numFmtId="0" fontId="13" fillId="0" borderId="0" xfId="0" applyFont="1" applyAlignment="1">
      <alignment horizontal="center" vertical="center" shrinkToFit="1"/>
    </xf>
    <xf numFmtId="0" fontId="4" fillId="6" borderId="1" xfId="0" applyFont="1" applyFill="1" applyBorder="1" applyAlignment="1">
      <alignment horizontal="left" vertical="center" wrapText="1" indent="1"/>
    </xf>
    <xf numFmtId="0" fontId="4" fillId="6" borderId="2" xfId="0" applyFont="1" applyFill="1" applyBorder="1" applyAlignment="1">
      <alignment horizontal="left" vertical="center" wrapText="1" indent="1"/>
    </xf>
    <xf numFmtId="0" fontId="4" fillId="6" borderId="3" xfId="0" applyFont="1" applyFill="1" applyBorder="1" applyAlignment="1">
      <alignment horizontal="left" vertical="center" wrapText="1" indent="1"/>
    </xf>
    <xf numFmtId="0" fontId="20" fillId="6" borderId="2" xfId="0" applyFont="1" applyFill="1" applyBorder="1" applyAlignment="1">
      <alignment horizontal="left" vertical="center" wrapText="1"/>
    </xf>
    <xf numFmtId="0" fontId="20" fillId="6" borderId="3" xfId="0" applyFont="1" applyFill="1" applyBorder="1" applyAlignment="1">
      <alignment vertical="center" wrapText="1"/>
    </xf>
    <xf numFmtId="0" fontId="4" fillId="5" borderId="22" xfId="0" applyFont="1" applyFill="1" applyBorder="1" applyAlignment="1">
      <alignment horizontal="left" vertical="center" wrapText="1" indent="1"/>
    </xf>
    <xf numFmtId="0" fontId="4" fillId="5" borderId="23" xfId="0" applyFont="1" applyFill="1" applyBorder="1" applyAlignment="1">
      <alignment horizontal="left" vertical="center" wrapText="1" indent="1"/>
    </xf>
    <xf numFmtId="0" fontId="4" fillId="5" borderId="28" xfId="0" applyFont="1" applyFill="1" applyBorder="1" applyAlignment="1">
      <alignment horizontal="left" vertical="center" wrapText="1" indent="1"/>
    </xf>
    <xf numFmtId="0" fontId="4" fillId="6" borderId="13" xfId="0" applyFont="1" applyFill="1" applyBorder="1" applyAlignment="1">
      <alignment horizontal="left" vertical="center" wrapText="1" indent="1"/>
    </xf>
    <xf numFmtId="0" fontId="4" fillId="6" borderId="4" xfId="0" applyFont="1" applyFill="1" applyBorder="1" applyAlignment="1">
      <alignment horizontal="left" vertical="center" wrapText="1" indent="1"/>
    </xf>
    <xf numFmtId="0" fontId="4" fillId="6" borderId="31" xfId="0" applyFont="1" applyFill="1" applyBorder="1" applyAlignment="1">
      <alignment horizontal="left" vertical="center" wrapText="1" indent="1"/>
    </xf>
    <xf numFmtId="0" fontId="4" fillId="6" borderId="20" xfId="0" applyFont="1" applyFill="1" applyBorder="1" applyAlignment="1">
      <alignment horizontal="left" vertical="center" wrapText="1" indent="1"/>
    </xf>
    <xf numFmtId="0" fontId="4" fillId="6" borderId="21" xfId="0" applyFont="1" applyFill="1" applyBorder="1" applyAlignment="1">
      <alignment horizontal="left" vertical="center" wrapText="1" indent="1"/>
    </xf>
    <xf numFmtId="0" fontId="4" fillId="6" borderId="59" xfId="0" applyFont="1" applyFill="1" applyBorder="1" applyAlignment="1">
      <alignment horizontal="left" vertical="center" wrapText="1" indent="1"/>
    </xf>
    <xf numFmtId="0" fontId="4" fillId="5"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0" borderId="52" xfId="0" applyFont="1" applyBorder="1" applyAlignment="1">
      <alignment horizontal="left" vertical="center" wrapText="1"/>
    </xf>
    <xf numFmtId="0" fontId="4" fillId="0" borderId="75" xfId="0" applyFont="1" applyBorder="1" applyAlignment="1">
      <alignment horizontal="left" vertical="center" wrapText="1"/>
    </xf>
    <xf numFmtId="0" fontId="4" fillId="0" borderId="76" xfId="0" applyFont="1" applyBorder="1" applyAlignment="1">
      <alignment horizontal="left" vertical="center" wrapText="1"/>
    </xf>
    <xf numFmtId="0" fontId="4" fillId="0" borderId="30" xfId="0" applyFont="1" applyBorder="1" applyAlignment="1">
      <alignment horizontal="left" vertical="center" wrapText="1"/>
    </xf>
    <xf numFmtId="0" fontId="4" fillId="0" borderId="51" xfId="0" applyFont="1" applyBorder="1" applyAlignment="1">
      <alignment horizontal="left" vertical="center" wrapText="1"/>
    </xf>
    <xf numFmtId="0" fontId="4" fillId="0" borderId="71" xfId="0" applyFont="1" applyBorder="1" applyAlignment="1">
      <alignment horizontal="left" vertical="center" wrapText="1"/>
    </xf>
    <xf numFmtId="0" fontId="4" fillId="0" borderId="9"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0" fillId="5" borderId="2" xfId="0" applyFont="1" applyFill="1" applyBorder="1" applyAlignment="1">
      <alignment horizontal="left" vertical="center" wrapText="1"/>
    </xf>
    <xf numFmtId="0" fontId="20" fillId="5" borderId="3" xfId="0" applyFont="1" applyFill="1" applyBorder="1" applyAlignment="1">
      <alignment vertical="center" wrapText="1"/>
    </xf>
    <xf numFmtId="0" fontId="20" fillId="0" borderId="1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31" xfId="0" applyFont="1" applyFill="1" applyBorder="1" applyAlignment="1">
      <alignmen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vertical="center" wrapText="1"/>
    </xf>
    <xf numFmtId="0" fontId="22" fillId="6" borderId="22" xfId="0" applyFont="1" applyFill="1" applyBorder="1" applyAlignment="1">
      <alignment horizontal="left" vertical="top" wrapText="1"/>
    </xf>
    <xf numFmtId="0" fontId="4" fillId="6" borderId="46" xfId="0" applyFont="1" applyFill="1" applyBorder="1" applyAlignment="1">
      <alignment horizontal="left" vertical="top" wrapText="1"/>
    </xf>
    <xf numFmtId="0" fontId="20" fillId="5" borderId="22" xfId="0" applyFont="1" applyFill="1" applyBorder="1" applyAlignment="1">
      <alignment horizontal="left" vertical="center" wrapText="1"/>
    </xf>
    <xf numFmtId="0" fontId="20" fillId="5" borderId="23" xfId="0" applyFont="1" applyFill="1" applyBorder="1" applyAlignment="1">
      <alignment horizontal="left" vertical="center" wrapText="1"/>
    </xf>
    <xf numFmtId="0" fontId="20" fillId="5" borderId="28" xfId="0" applyFont="1" applyFill="1" applyBorder="1" applyAlignment="1">
      <alignment horizontal="left" vertical="center" wrapText="1"/>
    </xf>
    <xf numFmtId="0" fontId="28" fillId="5" borderId="42" xfId="0" applyFont="1" applyFill="1" applyBorder="1" applyAlignment="1">
      <alignment horizontal="left" vertical="center" wrapText="1"/>
    </xf>
    <xf numFmtId="0" fontId="28" fillId="5" borderId="28" xfId="0" applyFont="1" applyFill="1" applyBorder="1" applyAlignment="1">
      <alignment horizontal="left" vertical="center" wrapText="1"/>
    </xf>
    <xf numFmtId="0" fontId="26" fillId="0" borderId="0" xfId="0" applyFont="1" applyAlignment="1">
      <alignment horizontal="center" vertical="center"/>
    </xf>
    <xf numFmtId="0" fontId="4" fillId="4" borderId="56" xfId="0" applyFont="1" applyFill="1" applyBorder="1" applyAlignment="1">
      <alignment horizontal="center" vertical="center" wrapText="1" shrinkToFit="1"/>
    </xf>
    <xf numFmtId="0" fontId="4" fillId="4" borderId="37" xfId="0" applyFont="1" applyFill="1" applyBorder="1" applyAlignment="1">
      <alignment horizontal="center" vertical="center" wrapText="1" shrinkToFit="1"/>
    </xf>
    <xf numFmtId="31" fontId="4" fillId="4" borderId="38" xfId="0" applyNumberFormat="1" applyFont="1" applyFill="1" applyBorder="1" applyAlignment="1">
      <alignment horizontal="center" vertical="center"/>
    </xf>
    <xf numFmtId="31" fontId="4" fillId="4" borderId="10" xfId="0" applyNumberFormat="1" applyFont="1" applyFill="1" applyBorder="1" applyAlignment="1">
      <alignment horizontal="center" vertical="center"/>
    </xf>
    <xf numFmtId="49" fontId="4" fillId="6" borderId="6" xfId="0" applyNumberFormat="1" applyFont="1" applyFill="1" applyBorder="1" applyAlignment="1">
      <alignment horizontal="left" vertical="top" wrapText="1"/>
    </xf>
    <xf numFmtId="49" fontId="4" fillId="6" borderId="60" xfId="0" applyNumberFormat="1" applyFont="1" applyFill="1" applyBorder="1" applyAlignment="1">
      <alignment horizontal="left" vertical="top" wrapText="1"/>
    </xf>
    <xf numFmtId="49" fontId="4" fillId="6" borderId="54" xfId="0" applyNumberFormat="1" applyFont="1" applyFill="1" applyBorder="1" applyAlignment="1">
      <alignment horizontal="left" vertical="top" wrapText="1"/>
    </xf>
    <xf numFmtId="0" fontId="4" fillId="0" borderId="41"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21" fillId="3" borderId="73" xfId="0" applyFont="1" applyFill="1" applyBorder="1" applyAlignment="1">
      <alignment horizontal="center" vertical="center"/>
    </xf>
    <xf numFmtId="0" fontId="21" fillId="3" borderId="40" xfId="0" applyFont="1" applyFill="1" applyBorder="1" applyAlignment="1">
      <alignment horizontal="center" vertical="center"/>
    </xf>
    <xf numFmtId="49" fontId="4" fillId="0" borderId="6" xfId="0" applyNumberFormat="1" applyFont="1" applyFill="1" applyBorder="1" applyAlignment="1">
      <alignment horizontal="center" vertical="top" wrapText="1"/>
    </xf>
    <xf numFmtId="49" fontId="4" fillId="0" borderId="60" xfId="0" applyNumberFormat="1" applyFont="1" applyFill="1" applyBorder="1" applyAlignment="1">
      <alignment horizontal="center" vertical="top" wrapText="1"/>
    </xf>
    <xf numFmtId="49" fontId="4" fillId="0" borderId="54" xfId="0" applyNumberFormat="1" applyFont="1" applyFill="1" applyBorder="1" applyAlignment="1">
      <alignment horizontal="center" vertical="top" wrapText="1"/>
    </xf>
    <xf numFmtId="0" fontId="28" fillId="6" borderId="2" xfId="0" applyFont="1" applyFill="1" applyBorder="1" applyAlignment="1">
      <alignment horizontal="center" vertical="center"/>
    </xf>
    <xf numFmtId="0" fontId="28" fillId="5" borderId="2" xfId="0" applyFont="1" applyFill="1" applyBorder="1" applyAlignment="1">
      <alignment horizontal="center" vertical="center"/>
    </xf>
    <xf numFmtId="0" fontId="28" fillId="0" borderId="2" xfId="0" applyFont="1" applyBorder="1" applyAlignment="1">
      <alignment horizontal="center" vertical="center"/>
    </xf>
    <xf numFmtId="0" fontId="4" fillId="6" borderId="41"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69"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70" xfId="0" applyFont="1" applyFill="1" applyBorder="1" applyAlignment="1">
      <alignment horizontal="center" vertical="center" wrapText="1"/>
    </xf>
    <xf numFmtId="0" fontId="4" fillId="6" borderId="71" xfId="0" applyFont="1" applyFill="1" applyBorder="1" applyAlignment="1">
      <alignment horizontal="center" vertical="center" wrapText="1"/>
    </xf>
    <xf numFmtId="0" fontId="28" fillId="7" borderId="42" xfId="0" applyFont="1" applyFill="1" applyBorder="1" applyAlignment="1">
      <alignment horizontal="center" vertical="center"/>
    </xf>
    <xf numFmtId="0" fontId="28" fillId="7" borderId="23" xfId="0" applyFont="1" applyFill="1" applyBorder="1" applyAlignment="1">
      <alignment horizontal="center" vertical="center"/>
    </xf>
    <xf numFmtId="0" fontId="28" fillId="7" borderId="46" xfId="0" applyFont="1" applyFill="1" applyBorder="1" applyAlignment="1">
      <alignment horizontal="center" vertical="center"/>
    </xf>
    <xf numFmtId="0" fontId="4" fillId="0" borderId="56" xfId="0" applyFont="1" applyFill="1" applyBorder="1" applyAlignment="1">
      <alignment horizontal="left" vertical="center"/>
    </xf>
    <xf numFmtId="0" fontId="4" fillId="0" borderId="37" xfId="0" applyFont="1" applyFill="1" applyBorder="1" applyAlignment="1">
      <alignment horizontal="left" vertical="center"/>
    </xf>
    <xf numFmtId="0" fontId="4" fillId="0" borderId="9" xfId="0" applyFont="1" applyFill="1" applyBorder="1" applyAlignment="1">
      <alignment horizontal="right" vertical="center"/>
    </xf>
    <xf numFmtId="0" fontId="4" fillId="0" borderId="39" xfId="0" applyFont="1" applyFill="1" applyBorder="1" applyAlignment="1">
      <alignment horizontal="right" vertical="center"/>
    </xf>
    <xf numFmtId="0" fontId="4" fillId="0" borderId="2" xfId="0" applyFont="1" applyFill="1" applyBorder="1" applyAlignment="1">
      <alignment vertical="center" shrinkToFit="1"/>
    </xf>
    <xf numFmtId="0" fontId="4" fillId="0" borderId="0" xfId="0" applyFont="1" applyAlignment="1">
      <alignment horizontal="right" vertical="center" wrapText="1"/>
    </xf>
    <xf numFmtId="0" fontId="4" fillId="0" borderId="30" xfId="0" applyFont="1" applyBorder="1" applyAlignment="1">
      <alignment horizontal="right" vertical="center" wrapText="1"/>
    </xf>
    <xf numFmtId="0" fontId="4" fillId="0" borderId="4" xfId="0" applyFont="1" applyFill="1" applyBorder="1" applyAlignment="1">
      <alignment vertical="center" shrinkToFit="1"/>
    </xf>
    <xf numFmtId="0" fontId="31" fillId="2" borderId="20" xfId="0" applyFont="1" applyFill="1" applyBorder="1" applyAlignment="1">
      <alignment horizontal="center" vertical="center" shrinkToFit="1"/>
    </xf>
    <xf numFmtId="0" fontId="31" fillId="2" borderId="59" xfId="0" applyFont="1" applyFill="1" applyBorder="1" applyAlignment="1">
      <alignment horizontal="center" vertical="center" shrinkToFit="1"/>
    </xf>
    <xf numFmtId="0" fontId="31" fillId="2" borderId="22" xfId="0" applyFont="1" applyFill="1" applyBorder="1" applyAlignment="1">
      <alignment horizontal="center" vertical="center" shrinkToFit="1"/>
    </xf>
    <xf numFmtId="0" fontId="31" fillId="2" borderId="28" xfId="0" applyFont="1" applyFill="1" applyBorder="1" applyAlignment="1">
      <alignment horizontal="center" vertical="center" shrinkToFit="1"/>
    </xf>
    <xf numFmtId="0" fontId="31" fillId="2" borderId="21" xfId="0" applyFont="1" applyFill="1" applyBorder="1" applyAlignment="1">
      <alignment horizontal="center" vertical="center" shrinkToFit="1"/>
    </xf>
    <xf numFmtId="0" fontId="25" fillId="0" borderId="7" xfId="2" applyFont="1" applyFill="1" applyBorder="1" applyAlignment="1" applyProtection="1">
      <alignment vertical="center"/>
    </xf>
    <xf numFmtId="0" fontId="25" fillId="0" borderId="8" xfId="2" applyFont="1" applyFill="1" applyBorder="1" applyAlignment="1" applyProtection="1">
      <alignment vertical="center"/>
    </xf>
    <xf numFmtId="0" fontId="32" fillId="0" borderId="2" xfId="0" applyFont="1" applyFill="1" applyBorder="1" applyAlignment="1">
      <alignment vertical="center" shrinkToFit="1"/>
    </xf>
    <xf numFmtId="0" fontId="32" fillId="0" borderId="42" xfId="0" applyFont="1" applyFill="1" applyBorder="1" applyAlignment="1">
      <alignment horizontal="center" vertical="center" shrinkToFit="1"/>
    </xf>
    <xf numFmtId="0" fontId="32" fillId="0" borderId="46"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4" fillId="0" borderId="13" xfId="0" applyFont="1" applyFill="1" applyBorder="1" applyAlignment="1">
      <alignment horizontal="center" vertical="center" shrinkToFit="1"/>
    </xf>
    <xf numFmtId="0" fontId="31" fillId="2" borderId="12" xfId="0" applyFont="1" applyFill="1" applyBorder="1" applyAlignment="1">
      <alignment horizontal="center" vertical="center" shrinkToFit="1"/>
    </xf>
    <xf numFmtId="0" fontId="31" fillId="2" borderId="56" xfId="0" applyFont="1" applyFill="1" applyBorder="1" applyAlignment="1">
      <alignment horizontal="center" vertical="center" shrinkToFit="1"/>
    </xf>
    <xf numFmtId="0" fontId="31" fillId="2" borderId="37" xfId="0" applyFont="1" applyFill="1" applyBorder="1" applyAlignment="1">
      <alignment horizontal="center" vertical="center" shrinkToFit="1"/>
    </xf>
    <xf numFmtId="0" fontId="4" fillId="0" borderId="9" xfId="0" applyFont="1" applyFill="1" applyBorder="1" applyAlignment="1">
      <alignment horizontal="center" vertical="center" wrapText="1" shrinkToFit="1"/>
    </xf>
    <xf numFmtId="0" fontId="4" fillId="0" borderId="62" xfId="0" applyFont="1" applyBorder="1" applyAlignment="1">
      <alignment horizontal="center" vertical="center" wrapText="1" shrinkToFit="1"/>
    </xf>
    <xf numFmtId="0" fontId="4" fillId="0" borderId="39" xfId="0" applyFont="1" applyBorder="1" applyAlignment="1">
      <alignment horizontal="center" vertical="center" wrapText="1" shrinkToFit="1"/>
    </xf>
    <xf numFmtId="0" fontId="21" fillId="2"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21"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0" fontId="31" fillId="2"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31" fillId="2" borderId="1" xfId="0" applyFont="1" applyFill="1" applyBorder="1" applyAlignment="1">
      <alignment horizontal="center" vertical="center" shrinkToFit="1"/>
    </xf>
    <xf numFmtId="0" fontId="4" fillId="0" borderId="1" xfId="0" applyFont="1" applyFill="1" applyBorder="1" applyAlignment="1">
      <alignment horizontal="center" vertical="center" textRotation="255" shrinkToFit="1"/>
    </xf>
    <xf numFmtId="0" fontId="4" fillId="0" borderId="2" xfId="0" applyFont="1" applyFill="1" applyBorder="1" applyAlignment="1">
      <alignment vertical="center" textRotation="255" shrinkToFit="1"/>
    </xf>
    <xf numFmtId="0" fontId="35" fillId="0" borderId="0" xfId="0" applyFont="1" applyFill="1" applyAlignment="1">
      <alignment horizontal="center" vertical="center" shrinkToFit="1"/>
    </xf>
    <xf numFmtId="0" fontId="36" fillId="0" borderId="0" xfId="0" applyFont="1" applyAlignment="1">
      <alignment horizontal="center" vertical="center" shrinkToFit="1"/>
    </xf>
    <xf numFmtId="0" fontId="37" fillId="2" borderId="5" xfId="0" applyFont="1" applyFill="1" applyBorder="1" applyAlignment="1">
      <alignment horizontal="center" vertical="center" shrinkToFit="1"/>
    </xf>
    <xf numFmtId="0" fontId="37" fillId="2" borderId="33" xfId="0" applyFont="1" applyFill="1" applyBorder="1" applyAlignment="1">
      <alignment horizontal="center" vertical="center" shrinkToFit="1"/>
    </xf>
    <xf numFmtId="0" fontId="38" fillId="4" borderId="33" xfId="0" applyFont="1" applyFill="1" applyBorder="1" applyAlignment="1">
      <alignment horizontal="center" vertical="center" shrinkToFit="1"/>
    </xf>
    <xf numFmtId="0" fontId="4" fillId="4" borderId="33" xfId="0" applyFont="1" applyFill="1" applyBorder="1" applyAlignment="1">
      <alignment vertical="center" shrinkToFit="1"/>
    </xf>
    <xf numFmtId="0" fontId="4" fillId="4" borderId="11" xfId="0" applyFont="1" applyFill="1" applyBorder="1" applyAlignment="1">
      <alignment vertical="center" shrinkToFit="1"/>
    </xf>
    <xf numFmtId="0" fontId="37" fillId="2" borderId="6" xfId="0" applyFont="1" applyFill="1" applyBorder="1" applyAlignment="1">
      <alignment horizontal="center" vertical="center" shrinkToFit="1"/>
    </xf>
    <xf numFmtId="0" fontId="4" fillId="0" borderId="36" xfId="0" applyFont="1" applyBorder="1" applyAlignment="1">
      <alignment horizontal="center" vertical="center" shrinkToFit="1"/>
    </xf>
    <xf numFmtId="31" fontId="38" fillId="4" borderId="63" xfId="0" applyNumberFormat="1" applyFont="1" applyFill="1" applyBorder="1" applyAlignment="1">
      <alignment horizontal="center" vertical="center" shrinkToFit="1"/>
    </xf>
    <xf numFmtId="0" fontId="33" fillId="4" borderId="60" xfId="0" applyFont="1" applyFill="1" applyBorder="1" applyAlignment="1">
      <alignment horizontal="center" vertical="center" shrinkToFit="1"/>
    </xf>
    <xf numFmtId="0" fontId="33" fillId="4" borderId="54" xfId="0" applyFont="1" applyFill="1" applyBorder="1" applyAlignment="1">
      <alignment horizontal="center" vertical="center" shrinkToFit="1"/>
    </xf>
    <xf numFmtId="0" fontId="24" fillId="0" borderId="0" xfId="0" applyFont="1" applyFill="1" applyAlignment="1">
      <alignment horizontal="right" vertical="center" wrapText="1" shrinkToFit="1"/>
    </xf>
    <xf numFmtId="0" fontId="4" fillId="0" borderId="0" xfId="0" applyFont="1" applyAlignment="1">
      <alignment horizontal="right" vertical="center" shrinkToFit="1"/>
    </xf>
    <xf numFmtId="0" fontId="10" fillId="0" borderId="0" xfId="0" applyFont="1" applyFill="1" applyBorder="1" applyAlignment="1">
      <alignment vertical="center" shrinkToFit="1"/>
    </xf>
    <xf numFmtId="0" fontId="10" fillId="0" borderId="0" xfId="0" applyFont="1" applyBorder="1" applyAlignment="1">
      <alignment vertical="center" shrinkToFit="1"/>
    </xf>
    <xf numFmtId="0" fontId="10" fillId="0" borderId="0" xfId="0" applyFont="1" applyAlignment="1">
      <alignment vertical="center" shrinkToFit="1"/>
    </xf>
    <xf numFmtId="0" fontId="4" fillId="0" borderId="2" xfId="0" applyFont="1" applyFill="1" applyBorder="1" applyAlignment="1">
      <alignment horizontal="left" vertical="center" shrinkToFit="1"/>
    </xf>
    <xf numFmtId="0" fontId="31" fillId="2" borderId="41" xfId="0" applyFont="1" applyFill="1" applyBorder="1" applyAlignment="1">
      <alignment horizontal="center" vertical="center" shrinkToFit="1"/>
    </xf>
    <xf numFmtId="0" fontId="31" fillId="2" borderId="32" xfId="0" applyFont="1" applyFill="1" applyBorder="1" applyAlignment="1">
      <alignment horizontal="center" vertical="center" shrinkToFit="1"/>
    </xf>
    <xf numFmtId="0" fontId="31" fillId="2" borderId="69" xfId="0" applyFont="1" applyFill="1" applyBorder="1" applyAlignment="1">
      <alignment horizontal="center" vertical="center" shrinkToFit="1"/>
    </xf>
    <xf numFmtId="0" fontId="31" fillId="2" borderId="58" xfId="0" applyFont="1" applyFill="1" applyBorder="1" applyAlignment="1">
      <alignment horizontal="center" vertical="center" shrinkToFit="1"/>
    </xf>
    <xf numFmtId="0" fontId="31" fillId="2" borderId="70" xfId="0" applyFont="1" applyFill="1" applyBorder="1" applyAlignment="1">
      <alignment horizontal="center" vertical="center" shrinkToFit="1"/>
    </xf>
    <xf numFmtId="0" fontId="31" fillId="2" borderId="71" xfId="0" applyFont="1" applyFill="1" applyBorder="1" applyAlignment="1">
      <alignment horizontal="center" vertical="center" shrinkToFit="1"/>
    </xf>
    <xf numFmtId="0" fontId="21" fillId="2" borderId="42" xfId="0" applyFont="1" applyFill="1" applyBorder="1" applyAlignment="1">
      <alignment horizontal="center" vertical="center" shrinkToFit="1"/>
    </xf>
    <xf numFmtId="0" fontId="21" fillId="2" borderId="46" xfId="0" applyFont="1" applyFill="1" applyBorder="1" applyAlignment="1">
      <alignment horizontal="center" vertical="center" shrinkToFit="1"/>
    </xf>
    <xf numFmtId="0" fontId="4" fillId="6" borderId="2" xfId="0" applyFont="1" applyFill="1" applyBorder="1">
      <alignment vertical="center"/>
    </xf>
    <xf numFmtId="0" fontId="4" fillId="6" borderId="3" xfId="0" applyFont="1" applyFill="1" applyBorder="1">
      <alignment vertical="center"/>
    </xf>
    <xf numFmtId="0" fontId="4" fillId="6" borderId="4" xfId="0" applyFont="1" applyFill="1" applyBorder="1" applyAlignment="1">
      <alignment vertical="center"/>
    </xf>
    <xf numFmtId="0" fontId="4" fillId="6" borderId="3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2" xfId="0" applyFont="1" applyFill="1" applyBorder="1">
      <alignment vertical="center"/>
    </xf>
    <xf numFmtId="0" fontId="4" fillId="0" borderId="3" xfId="0" applyFont="1" applyFill="1" applyBorder="1">
      <alignment vertical="center"/>
    </xf>
    <xf numFmtId="0" fontId="4" fillId="0" borderId="3" xfId="0" applyFont="1" applyFill="1" applyBorder="1" applyAlignment="1">
      <alignment horizontal="left" vertical="center" shrinkToFit="1"/>
    </xf>
    <xf numFmtId="0" fontId="4" fillId="0" borderId="38" xfId="0" applyFont="1" applyFill="1" applyBorder="1" applyAlignment="1">
      <alignment horizontal="left" vertical="center" wrapText="1" shrinkToFit="1"/>
    </xf>
    <xf numFmtId="0" fontId="4" fillId="0" borderId="10" xfId="0" applyFont="1" applyFill="1" applyBorder="1" applyAlignment="1">
      <alignment horizontal="left" vertical="center" wrapText="1" shrinkToFit="1"/>
    </xf>
    <xf numFmtId="0" fontId="4" fillId="0" borderId="9" xfId="0" applyFont="1" applyFill="1" applyBorder="1" applyAlignment="1">
      <alignment horizontal="center" vertical="center" textRotation="255"/>
    </xf>
    <xf numFmtId="0" fontId="4" fillId="0" borderId="62" xfId="0" applyFont="1" applyFill="1" applyBorder="1" applyAlignment="1">
      <alignment horizontal="center" vertical="center" textRotation="255"/>
    </xf>
    <xf numFmtId="0" fontId="4" fillId="0" borderId="35" xfId="0" applyFont="1" applyFill="1" applyBorder="1" applyAlignment="1">
      <alignment horizontal="center" vertical="center" textRotation="255"/>
    </xf>
    <xf numFmtId="0" fontId="4" fillId="0" borderId="32" xfId="0" applyFont="1" applyFill="1" applyBorder="1" applyAlignment="1">
      <alignment horizontal="left" vertical="center" shrinkToFit="1"/>
    </xf>
    <xf numFmtId="0" fontId="4" fillId="0" borderId="23" xfId="0" applyFont="1" applyBorder="1" applyAlignment="1">
      <alignment horizontal="center" vertical="center" shrinkToFit="1"/>
    </xf>
    <xf numFmtId="0" fontId="4" fillId="0" borderId="46" xfId="0" applyFont="1" applyBorder="1" applyAlignment="1">
      <alignment horizontal="center" vertical="center" shrinkToFit="1"/>
    </xf>
    <xf numFmtId="0" fontId="4" fillId="2" borderId="37" xfId="0" applyFont="1" applyFill="1" applyBorder="1" applyAlignment="1">
      <alignment horizontal="center" vertical="center" shrinkToFit="1"/>
    </xf>
    <xf numFmtId="0" fontId="4" fillId="0" borderId="62" xfId="0" applyFont="1" applyBorder="1" applyAlignment="1">
      <alignment horizontal="center" vertical="center" textRotation="255"/>
    </xf>
    <xf numFmtId="0" fontId="4" fillId="0" borderId="35" xfId="0" applyFont="1" applyBorder="1" applyAlignment="1">
      <alignment horizontal="center" vertical="center" textRotation="255"/>
    </xf>
    <xf numFmtId="0" fontId="4" fillId="0" borderId="42" xfId="0" applyFont="1" applyBorder="1" applyAlignment="1">
      <alignment vertical="center" shrinkToFit="1"/>
    </xf>
    <xf numFmtId="0" fontId="4" fillId="0" borderId="23" xfId="0" applyFont="1" applyBorder="1" applyAlignment="1">
      <alignment vertical="center" shrinkToFit="1"/>
    </xf>
    <xf numFmtId="0" fontId="4" fillId="0" borderId="46" xfId="0" applyFont="1" applyBorder="1" applyAlignment="1">
      <alignment vertical="center" shrinkToFit="1"/>
    </xf>
    <xf numFmtId="0" fontId="4" fillId="0" borderId="57" xfId="0" applyFont="1" applyBorder="1" applyAlignment="1">
      <alignment vertical="center" shrinkToFit="1"/>
    </xf>
    <xf numFmtId="0" fontId="4" fillId="0" borderId="26" xfId="0" applyFont="1" applyBorder="1" applyAlignment="1">
      <alignment vertical="center" shrinkToFit="1"/>
    </xf>
    <xf numFmtId="0" fontId="4" fillId="0" borderId="68" xfId="0" applyFont="1" applyBorder="1" applyAlignment="1">
      <alignment vertical="center" shrinkToFit="1"/>
    </xf>
    <xf numFmtId="0" fontId="4" fillId="0" borderId="39" xfId="0" applyFont="1" applyBorder="1" applyAlignment="1">
      <alignment horizontal="center" vertical="center" textRotation="255"/>
    </xf>
    <xf numFmtId="10" fontId="21" fillId="2" borderId="10" xfId="0" applyNumberFormat="1" applyFont="1" applyFill="1" applyBorder="1" applyAlignment="1">
      <alignment horizontal="center" vertical="center" shrinkToFit="1"/>
    </xf>
    <xf numFmtId="10" fontId="21" fillId="2" borderId="8" xfId="0" applyNumberFormat="1" applyFont="1" applyFill="1" applyBorder="1" applyAlignment="1">
      <alignment horizontal="center" vertical="center" shrinkToFit="1"/>
    </xf>
    <xf numFmtId="0" fontId="51" fillId="2" borderId="20" xfId="0" applyFont="1" applyFill="1" applyBorder="1" applyAlignment="1">
      <alignment horizontal="center" vertical="center" shrinkToFit="1"/>
    </xf>
    <xf numFmtId="0" fontId="51" fillId="2" borderId="21" xfId="0" applyFont="1" applyFill="1" applyBorder="1" applyAlignment="1">
      <alignment horizontal="center" vertical="center" shrinkToFit="1"/>
    </xf>
    <xf numFmtId="0" fontId="51" fillId="2" borderId="59" xfId="0" applyFont="1" applyFill="1" applyBorder="1" applyAlignment="1">
      <alignment horizontal="center" vertical="center" shrinkToFit="1"/>
    </xf>
    <xf numFmtId="0" fontId="51" fillId="2" borderId="6" xfId="0" applyFont="1" applyFill="1" applyBorder="1" applyAlignment="1">
      <alignment horizontal="center" vertical="center" shrinkToFit="1"/>
    </xf>
    <xf numFmtId="0" fontId="51" fillId="2" borderId="60" xfId="0" applyFont="1" applyFill="1" applyBorder="1" applyAlignment="1">
      <alignment horizontal="center" vertical="center" shrinkToFit="1"/>
    </xf>
    <xf numFmtId="0" fontId="51" fillId="2" borderId="54" xfId="0" applyFont="1" applyFill="1" applyBorder="1" applyAlignment="1">
      <alignment horizontal="center" vertical="center" shrinkToFit="1"/>
    </xf>
    <xf numFmtId="10" fontId="21" fillId="2" borderId="64" xfId="0" applyNumberFormat="1" applyFont="1" applyFill="1" applyBorder="1" applyAlignment="1">
      <alignment horizontal="center" vertical="center" shrinkToFit="1"/>
    </xf>
    <xf numFmtId="0" fontId="4" fillId="0" borderId="34" xfId="0" applyFont="1" applyBorder="1" applyAlignment="1">
      <alignment horizontal="center" vertical="center" shrinkToFit="1"/>
    </xf>
    <xf numFmtId="0" fontId="21" fillId="2" borderId="27" xfId="0" applyFont="1" applyFill="1" applyBorder="1" applyAlignment="1">
      <alignment horizontal="center" vertical="center" shrinkToFit="1"/>
    </xf>
    <xf numFmtId="0" fontId="4" fillId="0" borderId="35" xfId="0" applyFont="1" applyBorder="1" applyAlignment="1">
      <alignment horizontal="center" vertical="center" shrinkToFit="1"/>
    </xf>
    <xf numFmtId="0" fontId="21" fillId="2" borderId="67" xfId="0" applyFont="1" applyFill="1" applyBorder="1" applyAlignment="1">
      <alignment horizontal="center" vertical="center" shrinkToFit="1"/>
    </xf>
    <xf numFmtId="0" fontId="4" fillId="0" borderId="53" xfId="0" applyFont="1" applyBorder="1" applyAlignment="1">
      <alignment horizontal="center" vertical="center" shrinkToFit="1"/>
    </xf>
    <xf numFmtId="0" fontId="21" fillId="2" borderId="64" xfId="0" applyFont="1" applyFill="1" applyBorder="1" applyAlignment="1">
      <alignment horizontal="center" vertical="center" shrinkToFit="1"/>
    </xf>
    <xf numFmtId="0" fontId="21" fillId="2" borderId="34" xfId="0" applyFont="1" applyFill="1" applyBorder="1" applyAlignment="1">
      <alignment horizontal="center" vertical="center" shrinkToFit="1"/>
    </xf>
    <xf numFmtId="178" fontId="21" fillId="2" borderId="27" xfId="0" applyNumberFormat="1" applyFont="1" applyFill="1" applyBorder="1" applyAlignment="1">
      <alignment horizontal="center" vertical="center" shrinkToFit="1"/>
    </xf>
    <xf numFmtId="0" fontId="21" fillId="2" borderId="27" xfId="0" applyFont="1" applyFill="1" applyBorder="1" applyAlignment="1">
      <alignment horizontal="center" vertical="center" wrapText="1"/>
    </xf>
    <xf numFmtId="0" fontId="21" fillId="2" borderId="35" xfId="0" applyFont="1" applyFill="1" applyBorder="1" applyAlignment="1">
      <alignment horizontal="center" vertical="center"/>
    </xf>
    <xf numFmtId="0" fontId="21" fillId="2" borderId="67" xfId="0" applyFont="1" applyFill="1" applyBorder="1" applyAlignment="1">
      <alignment horizontal="center" vertical="center" wrapText="1" shrinkToFit="1"/>
    </xf>
    <xf numFmtId="0" fontId="21" fillId="2" borderId="53" xfId="0" applyFont="1" applyFill="1" applyBorder="1" applyAlignment="1">
      <alignment horizontal="center" vertical="center" wrapText="1" shrinkToFit="1"/>
    </xf>
    <xf numFmtId="178" fontId="21" fillId="2" borderId="9" xfId="0" applyNumberFormat="1" applyFont="1" applyFill="1" applyBorder="1" applyAlignment="1">
      <alignment horizontal="center" vertical="center" shrinkToFit="1"/>
    </xf>
    <xf numFmtId="178" fontId="21" fillId="2" borderId="39" xfId="0" applyNumberFormat="1" applyFont="1" applyFill="1" applyBorder="1" applyAlignment="1">
      <alignment horizontal="center" vertical="center" shrinkToFit="1"/>
    </xf>
    <xf numFmtId="0" fontId="21" fillId="2" borderId="38" xfId="0" applyFont="1" applyFill="1" applyBorder="1" applyAlignment="1">
      <alignment horizontal="center" vertical="center" shrinkToFit="1"/>
    </xf>
    <xf numFmtId="0" fontId="21" fillId="2" borderId="53" xfId="0" applyFont="1" applyFill="1" applyBorder="1" applyAlignment="1">
      <alignment horizontal="center" vertical="center" shrinkToFit="1"/>
    </xf>
    <xf numFmtId="0" fontId="21" fillId="2" borderId="10" xfId="0" applyFont="1" applyFill="1" applyBorder="1" applyAlignment="1">
      <alignment horizontal="center" vertical="center" shrinkToFit="1"/>
    </xf>
    <xf numFmtId="0" fontId="19" fillId="0" borderId="9" xfId="0" applyFont="1" applyFill="1" applyBorder="1" applyAlignment="1">
      <alignment horizontal="center" vertical="center" textRotation="255" shrinkToFit="1"/>
    </xf>
    <xf numFmtId="0" fontId="19" fillId="0" borderId="62" xfId="0" applyFont="1" applyBorder="1" applyAlignment="1">
      <alignment horizontal="center" vertical="center" textRotation="255" shrinkToFit="1"/>
    </xf>
    <xf numFmtId="0" fontId="19" fillId="0" borderId="35" xfId="0" applyFont="1" applyBorder="1" applyAlignment="1">
      <alignment horizontal="center" vertical="center" textRotation="255" shrinkToFit="1"/>
    </xf>
    <xf numFmtId="0" fontId="10" fillId="0" borderId="65" xfId="0" applyFont="1" applyFill="1" applyBorder="1" applyAlignment="1">
      <alignment vertical="center" shrinkToFit="1"/>
    </xf>
    <xf numFmtId="0" fontId="21" fillId="2" borderId="7" xfId="0" applyFont="1" applyFill="1" applyBorder="1" applyAlignment="1">
      <alignment horizontal="center" vertical="center" shrinkToFit="1"/>
    </xf>
    <xf numFmtId="0" fontId="21" fillId="2" borderId="9" xfId="0" applyFont="1" applyFill="1" applyBorder="1" applyAlignment="1">
      <alignment horizontal="center" vertical="center" wrapText="1" shrinkToFit="1"/>
    </xf>
    <xf numFmtId="0" fontId="21" fillId="2" borderId="39" xfId="0" applyFont="1" applyFill="1" applyBorder="1" applyAlignment="1">
      <alignment horizontal="center" vertical="center" shrinkToFit="1"/>
    </xf>
    <xf numFmtId="0" fontId="4" fillId="0" borderId="65" xfId="0" applyFont="1" applyBorder="1" applyAlignment="1">
      <alignment vertical="center" shrinkToFit="1"/>
    </xf>
    <xf numFmtId="0" fontId="21" fillId="2" borderId="9" xfId="0" applyFont="1" applyFill="1" applyBorder="1" applyAlignment="1">
      <alignment horizontal="center" vertical="center" shrinkToFit="1"/>
    </xf>
    <xf numFmtId="0" fontId="21" fillId="2" borderId="8" xfId="0" applyFont="1" applyFill="1" applyBorder="1" applyAlignment="1">
      <alignment horizontal="center" vertical="center" shrinkToFit="1"/>
    </xf>
    <xf numFmtId="0" fontId="4" fillId="0" borderId="32" xfId="0" applyFont="1" applyFill="1" applyBorder="1" applyAlignment="1">
      <alignment horizontal="right" vertical="center" shrinkToFit="1"/>
    </xf>
    <xf numFmtId="0" fontId="4" fillId="0" borderId="69" xfId="0" applyFont="1" applyBorder="1" applyAlignment="1">
      <alignment vertical="center" shrinkToFit="1"/>
    </xf>
    <xf numFmtId="0" fontId="4" fillId="0" borderId="42" xfId="0" applyFont="1" applyFill="1" applyBorder="1" applyAlignment="1">
      <alignment horizontal="left" vertical="center" shrinkToFit="1"/>
    </xf>
    <xf numFmtId="0" fontId="4" fillId="0" borderId="23" xfId="0" applyFont="1" applyFill="1" applyBorder="1" applyAlignment="1">
      <alignment horizontal="left" vertical="center" shrinkToFit="1"/>
    </xf>
    <xf numFmtId="0" fontId="4" fillId="0" borderId="46" xfId="0" applyFont="1" applyFill="1" applyBorder="1" applyAlignment="1">
      <alignment horizontal="left" vertical="center" shrinkToFit="1"/>
    </xf>
    <xf numFmtId="0" fontId="4" fillId="0" borderId="42" xfId="0" applyFont="1" applyFill="1" applyBorder="1" applyAlignment="1">
      <alignment vertical="center" shrinkToFit="1"/>
    </xf>
    <xf numFmtId="0" fontId="4" fillId="0" borderId="23" xfId="0" applyFont="1" applyFill="1" applyBorder="1" applyAlignment="1">
      <alignment vertical="center" shrinkToFit="1"/>
    </xf>
    <xf numFmtId="0" fontId="4" fillId="0" borderId="46" xfId="0" applyFont="1" applyFill="1" applyBorder="1" applyAlignment="1">
      <alignment vertical="center" shrinkToFit="1"/>
    </xf>
    <xf numFmtId="0" fontId="4" fillId="0" borderId="38" xfId="0" applyFont="1" applyBorder="1" applyAlignment="1">
      <alignment vertical="center" shrinkToFit="1"/>
    </xf>
    <xf numFmtId="0" fontId="4" fillId="0" borderId="53" xfId="0" applyFont="1" applyBorder="1" applyAlignment="1">
      <alignment vertical="center" shrinkToFit="1"/>
    </xf>
    <xf numFmtId="0" fontId="4" fillId="4" borderId="9" xfId="0" applyFont="1" applyFill="1" applyBorder="1" applyAlignment="1">
      <alignment horizontal="center" textRotation="255" shrinkToFit="1"/>
    </xf>
    <xf numFmtId="0" fontId="4" fillId="4" borderId="62" xfId="0" applyFont="1" applyFill="1" applyBorder="1" applyAlignment="1">
      <alignment horizontal="center" textRotation="255" shrinkToFit="1"/>
    </xf>
    <xf numFmtId="0" fontId="4" fillId="4" borderId="62" xfId="0" applyFont="1" applyFill="1" applyBorder="1" applyAlignment="1">
      <alignment horizontal="center" vertical="top" textRotation="255" shrinkToFit="1"/>
    </xf>
    <xf numFmtId="0" fontId="4" fillId="4" borderId="35" xfId="0" applyFont="1" applyFill="1" applyBorder="1" applyAlignment="1">
      <alignment horizontal="center" vertical="top" textRotation="255" shrinkToFit="1"/>
    </xf>
    <xf numFmtId="0" fontId="38" fillId="4" borderId="11" xfId="0" applyFont="1" applyFill="1" applyBorder="1" applyAlignment="1">
      <alignment horizontal="center" vertical="center" shrinkToFit="1"/>
    </xf>
    <xf numFmtId="0" fontId="4" fillId="0" borderId="54" xfId="0" applyFont="1" applyBorder="1" applyAlignment="1">
      <alignment vertical="center"/>
    </xf>
    <xf numFmtId="31" fontId="4" fillId="4" borderId="33" xfId="0" applyNumberFormat="1" applyFont="1" applyFill="1" applyBorder="1" applyAlignment="1">
      <alignment vertical="center" shrinkToFit="1"/>
    </xf>
    <xf numFmtId="0" fontId="4" fillId="0" borderId="73" xfId="0" applyFont="1" applyBorder="1" applyAlignment="1">
      <alignment horizontal="center" vertical="center" textRotation="255" shrinkToFit="1"/>
    </xf>
    <xf numFmtId="0" fontId="4" fillId="0" borderId="74" xfId="0" applyFont="1" applyBorder="1" applyAlignment="1">
      <alignment horizontal="center" vertical="center" textRotation="255" shrinkToFit="1"/>
    </xf>
    <xf numFmtId="0" fontId="4" fillId="0" borderId="40" xfId="0" applyFont="1" applyBorder="1" applyAlignment="1">
      <alignment horizontal="center" vertical="center" textRotation="255" shrinkToFit="1"/>
    </xf>
    <xf numFmtId="0" fontId="33" fillId="0" borderId="9" xfId="0" applyFont="1" applyFill="1" applyBorder="1" applyAlignment="1">
      <alignment horizontal="center" vertical="center" textRotation="255" shrinkToFit="1"/>
    </xf>
    <xf numFmtId="0" fontId="33" fillId="0" borderId="62" xfId="0" applyFont="1" applyFill="1" applyBorder="1" applyAlignment="1">
      <alignment horizontal="center" vertical="center" textRotation="255" shrinkToFit="1"/>
    </xf>
    <xf numFmtId="0" fontId="33" fillId="0" borderId="35" xfId="0" applyFont="1" applyFill="1" applyBorder="1" applyAlignment="1">
      <alignment horizontal="center" vertical="center" textRotation="255" shrinkToFit="1"/>
    </xf>
    <xf numFmtId="0" fontId="4" fillId="0" borderId="38" xfId="0" applyFont="1" applyBorder="1" applyAlignment="1">
      <alignment horizontal="center" vertical="center" wrapText="1" shrinkToFit="1"/>
    </xf>
    <xf numFmtId="0" fontId="4" fillId="0" borderId="66"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3" fillId="0" borderId="0" xfId="0" applyFont="1" applyFill="1" applyBorder="1" applyAlignment="1">
      <alignment horizontal="left" vertical="center" shrinkToFit="1"/>
    </xf>
    <xf numFmtId="0" fontId="37" fillId="2" borderId="61" xfId="0" applyFont="1" applyFill="1" applyBorder="1" applyAlignment="1">
      <alignment horizontal="center" vertical="center" shrinkToFit="1"/>
    </xf>
    <xf numFmtId="0" fontId="37" fillId="2" borderId="59" xfId="0" applyFont="1" applyFill="1" applyBorder="1" applyAlignment="1">
      <alignment horizontal="center" vertical="center" shrinkToFit="1"/>
    </xf>
    <xf numFmtId="0" fontId="31" fillId="2" borderId="20" xfId="0" applyFont="1" applyFill="1" applyBorder="1" applyAlignment="1">
      <alignment horizontal="center" vertical="center" wrapText="1" shrinkToFit="1"/>
    </xf>
    <xf numFmtId="0" fontId="31" fillId="2" borderId="59" xfId="0" applyFont="1" applyFill="1" applyBorder="1" applyAlignment="1">
      <alignment horizontal="center" vertical="center" wrapText="1" shrinkToFit="1"/>
    </xf>
    <xf numFmtId="0" fontId="26" fillId="0" borderId="0" xfId="0" applyFont="1" applyFill="1" applyAlignment="1">
      <alignment horizontal="center" vertical="center" shrinkToFit="1"/>
    </xf>
    <xf numFmtId="0" fontId="38" fillId="4" borderId="6" xfId="0" applyFont="1" applyFill="1" applyBorder="1" applyAlignment="1">
      <alignment horizontal="center" vertical="center" shrinkToFit="1"/>
    </xf>
    <xf numFmtId="0" fontId="38" fillId="4" borderId="60" xfId="0" applyFont="1" applyFill="1" applyBorder="1" applyAlignment="1">
      <alignment horizontal="center" vertical="center" shrinkToFit="1"/>
    </xf>
    <xf numFmtId="0" fontId="38" fillId="4" borderId="54" xfId="0" applyFont="1" applyFill="1" applyBorder="1" applyAlignment="1">
      <alignment horizontal="center" vertical="center" shrinkToFit="1"/>
    </xf>
    <xf numFmtId="31" fontId="38" fillId="4" borderId="6" xfId="0" applyNumberFormat="1" applyFont="1" applyFill="1" applyBorder="1" applyAlignment="1">
      <alignment horizontal="center" vertical="center" shrinkToFit="1"/>
    </xf>
    <xf numFmtId="31" fontId="38" fillId="4" borderId="60" xfId="0" applyNumberFormat="1" applyFont="1" applyFill="1" applyBorder="1" applyAlignment="1">
      <alignment horizontal="center" vertical="center" shrinkToFit="1"/>
    </xf>
    <xf numFmtId="31" fontId="38" fillId="4" borderId="54" xfId="0" applyNumberFormat="1" applyFont="1" applyFill="1" applyBorder="1" applyAlignment="1">
      <alignment horizontal="center" vertical="center" shrinkToFit="1"/>
    </xf>
    <xf numFmtId="0" fontId="4" fillId="0" borderId="60" xfId="0" applyFont="1" applyBorder="1" applyAlignment="1">
      <alignment horizontal="center" vertical="center" shrinkToFit="1"/>
    </xf>
    <xf numFmtId="0" fontId="4" fillId="0" borderId="54" xfId="0" applyFont="1" applyBorder="1" applyAlignment="1">
      <alignment horizontal="center" vertical="center" shrinkToFit="1"/>
    </xf>
    <xf numFmtId="0" fontId="4" fillId="7" borderId="6" xfId="0" applyNumberFormat="1" applyFont="1" applyFill="1" applyBorder="1" applyAlignment="1">
      <alignment horizontal="left" vertical="top"/>
    </xf>
    <xf numFmtId="0" fontId="4" fillId="7" borderId="60" xfId="0" applyNumberFormat="1" applyFont="1" applyFill="1" applyBorder="1" applyAlignment="1">
      <alignment horizontal="left" vertical="top"/>
    </xf>
    <xf numFmtId="0" fontId="4" fillId="7" borderId="54" xfId="0" applyNumberFormat="1" applyFont="1" applyFill="1" applyBorder="1" applyAlignment="1">
      <alignment horizontal="left" vertical="top"/>
    </xf>
    <xf numFmtId="0" fontId="4" fillId="6" borderId="6" xfId="0" applyNumberFormat="1" applyFont="1" applyFill="1" applyBorder="1" applyAlignment="1">
      <alignment horizontal="center" vertical="top" wrapText="1"/>
    </xf>
    <xf numFmtId="0" fontId="4" fillId="6" borderId="60" xfId="0" applyNumberFormat="1" applyFont="1" applyFill="1" applyBorder="1" applyAlignment="1">
      <alignment horizontal="center" vertical="top" wrapText="1"/>
    </xf>
    <xf numFmtId="0" fontId="4" fillId="6" borderId="54" xfId="0" applyNumberFormat="1" applyFont="1" applyFill="1" applyBorder="1" applyAlignment="1">
      <alignment horizontal="center" vertical="top" wrapText="1"/>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9" defaultPivotStyle="PivotStyleLight16"/>
  <colors>
    <mruColors>
      <color rgb="FFFF3399"/>
      <color rgb="FFFFFF99"/>
      <color rgb="FF99FF66"/>
      <color rgb="FFCCFFFF"/>
      <color rgb="FFCC00FF"/>
      <color rgb="FF996633"/>
      <color rgb="FFCCECFF"/>
      <color rgb="FFFFFF66"/>
      <color rgb="FF66FF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25" b="1" i="0" u="none" strike="noStrike" baseline="0">
                <a:solidFill>
                  <a:srgbClr val="000000"/>
                </a:solidFill>
                <a:latin typeface="ＭＳ Ｐゴシック"/>
                <a:ea typeface="ＭＳ Ｐゴシック"/>
                <a:cs typeface="ＭＳ Ｐゴシック"/>
              </a:defRPr>
            </a:pPr>
            <a:r>
              <a:rPr lang="ja-JP" altLang="en-US" sz="1825" b="1" i="0" u="none" strike="noStrike" baseline="0">
                <a:solidFill>
                  <a:srgbClr val="000000"/>
                </a:solidFill>
                <a:latin typeface="ＭＳ Ｐゴシック"/>
                <a:ea typeface="ＭＳ Ｐゴシック"/>
              </a:rPr>
              <a:t>ライフサイクル</a:t>
            </a:r>
            <a:r>
              <a:rPr lang="ja-JP" altLang="en-US" sz="1825" b="1" i="0" u="none" strike="noStrike" baseline="0">
                <a:solidFill>
                  <a:srgbClr val="000000"/>
                </a:solidFill>
                <a:latin typeface="Arial"/>
                <a:ea typeface="ＭＳ Ｐゴシック"/>
                <a:cs typeface="Arial"/>
              </a:rPr>
              <a:t>CO</a:t>
            </a:r>
            <a:r>
              <a:rPr lang="ja-JP" altLang="en-US" sz="1400" b="1" i="0" u="none" strike="noStrike" baseline="0">
                <a:solidFill>
                  <a:srgbClr val="000000"/>
                </a:solidFill>
                <a:latin typeface="Arial"/>
                <a:ea typeface="ＭＳ Ｐゴシック"/>
                <a:cs typeface="Arial"/>
              </a:rPr>
              <a:t>2</a:t>
            </a:r>
            <a:r>
              <a:rPr lang="ja-JP" altLang="en-US" sz="1825" b="1" i="0" u="none" strike="noStrike" baseline="0">
                <a:solidFill>
                  <a:srgbClr val="000000"/>
                </a:solidFill>
                <a:latin typeface="ＭＳ Ｐゴシック"/>
                <a:ea typeface="ＭＳ Ｐゴシック"/>
                <a:cs typeface="Arial"/>
              </a:rPr>
              <a:t>排出量</a:t>
            </a:r>
            <a:r>
              <a:rPr lang="ja-JP" altLang="en-US" sz="1825" b="1" i="0" u="none" strike="noStrike" baseline="0">
                <a:solidFill>
                  <a:srgbClr val="000000"/>
                </a:solidFill>
                <a:latin typeface="Arial"/>
                <a:ea typeface="ＭＳ Ｐゴシック"/>
                <a:cs typeface="Arial"/>
              </a:rPr>
              <a:t> [kg]</a:t>
            </a:r>
            <a:endParaRPr lang="ja-JP" altLang="en-US" sz="1825" b="1" i="0" u="none" strike="noStrike" baseline="0">
              <a:solidFill>
                <a:srgbClr val="000000"/>
              </a:solidFill>
              <a:latin typeface="Arial"/>
              <a:cs typeface="Arial"/>
            </a:endParaRPr>
          </a:p>
        </c:rich>
      </c:tx>
      <c:layout>
        <c:manualLayout>
          <c:xMode val="edge"/>
          <c:yMode val="edge"/>
          <c:x val="0.33306139589694145"/>
          <c:y val="3.7704918032786888E-2"/>
        </c:manualLayout>
      </c:layout>
      <c:overlay val="0"/>
      <c:spPr>
        <a:noFill/>
        <a:ln w="25400">
          <a:noFill/>
        </a:ln>
      </c:spPr>
    </c:title>
    <c:autoTitleDeleted val="0"/>
    <c:plotArea>
      <c:layout>
        <c:manualLayout>
          <c:layoutTarget val="inner"/>
          <c:xMode val="edge"/>
          <c:yMode val="edge"/>
          <c:x val="6.938778275979865E-2"/>
          <c:y val="0.14918044728199231"/>
          <c:w val="0.92408200098931781"/>
          <c:h val="0.79180391249672832"/>
        </c:manualLayout>
      </c:layout>
      <c:barChart>
        <c:barDir val="col"/>
        <c:grouping val="clustered"/>
        <c:varyColors val="0"/>
        <c:ser>
          <c:idx val="0"/>
          <c:order val="0"/>
          <c:tx>
            <c:strRef>
              <c:f>'3.LCA計算表 (まとめとグラフ)'!$C$6</c:f>
              <c:strCache>
                <c:ptCount val="1"/>
                <c:pt idx="0">
                  <c:v>CO2排出量</c:v>
                </c:pt>
              </c:strCache>
            </c:strRef>
          </c:tx>
          <c:spPr>
            <a:solidFill>
              <a:srgbClr val="0000FF"/>
            </a:solidFill>
            <a:ln w="12700">
              <a:solidFill>
                <a:srgbClr val="000000"/>
              </a:solidFill>
              <a:prstDash val="solid"/>
            </a:ln>
          </c:spPr>
          <c:invertIfNegative val="0"/>
          <c:dPt>
            <c:idx val="0"/>
            <c:invertIfNegative val="0"/>
            <c:bubble3D val="0"/>
            <c:spPr>
              <a:solidFill>
                <a:srgbClr val="FF0000"/>
              </a:solidFill>
              <a:ln w="12700">
                <a:solidFill>
                  <a:srgbClr val="000000"/>
                </a:solidFill>
                <a:prstDash val="solid"/>
              </a:ln>
            </c:spPr>
            <c:extLst xmlns:c16r2="http://schemas.microsoft.com/office/drawing/2015/06/chart">
              <c:ext xmlns:c16="http://schemas.microsoft.com/office/drawing/2014/chart" uri="{C3380CC4-5D6E-409C-BE32-E72D297353CC}">
                <c16:uniqueId val="{00000001-10AD-4C89-8177-562CACE90C7E}"/>
              </c:ext>
            </c:extLst>
          </c:dPt>
          <c:dPt>
            <c:idx val="1"/>
            <c:invertIfNegative val="0"/>
            <c:bubble3D val="0"/>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3-10AD-4C89-8177-562CACE90C7E}"/>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5-10AD-4C89-8177-562CACE90C7E}"/>
              </c:ext>
            </c:extLst>
          </c:dPt>
          <c:dPt>
            <c:idx val="3"/>
            <c:invertIfNegative val="0"/>
            <c:bubble3D val="0"/>
            <c:spPr>
              <a:solidFill>
                <a:srgbClr val="FFFF00"/>
              </a:solidFill>
              <a:ln w="12700">
                <a:solidFill>
                  <a:srgbClr val="000000"/>
                </a:solidFill>
                <a:prstDash val="solid"/>
              </a:ln>
            </c:spPr>
            <c:extLst xmlns:c16r2="http://schemas.microsoft.com/office/drawing/2015/06/chart">
              <c:ext xmlns:c16="http://schemas.microsoft.com/office/drawing/2014/chart" uri="{C3380CC4-5D6E-409C-BE32-E72D297353CC}">
                <c16:uniqueId val="{00000007-10AD-4C89-8177-562CACE90C7E}"/>
              </c:ext>
            </c:extLst>
          </c:dPt>
          <c:dPt>
            <c:idx val="4"/>
            <c:invertIfNegative val="0"/>
            <c:bubble3D val="0"/>
            <c:spPr>
              <a:solidFill>
                <a:srgbClr val="00B050"/>
              </a:solidFill>
              <a:ln w="12700">
                <a:solidFill>
                  <a:srgbClr val="000000"/>
                </a:solidFill>
                <a:prstDash val="solid"/>
              </a:ln>
            </c:spPr>
            <c:extLst xmlns:c16r2="http://schemas.microsoft.com/office/drawing/2015/06/chart">
              <c:ext xmlns:c16="http://schemas.microsoft.com/office/drawing/2014/chart" uri="{C3380CC4-5D6E-409C-BE32-E72D297353CC}">
                <c16:uniqueId val="{00000009-10AD-4C89-8177-562CACE90C7E}"/>
              </c:ext>
            </c:extLst>
          </c:dPt>
          <c:dPt>
            <c:idx val="5"/>
            <c:invertIfNegative val="0"/>
            <c:bubble3D val="0"/>
            <c:spPr>
              <a:solidFill>
                <a:srgbClr val="FF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B-10AD-4C89-8177-562CACE90C7E}"/>
              </c:ext>
            </c:extLst>
          </c:dPt>
          <c:dPt>
            <c:idx val="6"/>
            <c:invertIfNegative val="0"/>
            <c:bubble3D val="0"/>
            <c:spPr>
              <a:solidFill>
                <a:srgbClr val="00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D-10AD-4C89-8177-562CACE90C7E}"/>
              </c:ext>
            </c:extLst>
          </c:dPt>
          <c:dPt>
            <c:idx val="7"/>
            <c:invertIfNegative val="0"/>
            <c:bubble3D val="0"/>
            <c:spPr>
              <a:solidFill>
                <a:srgbClr val="808000"/>
              </a:solidFill>
              <a:ln w="12700">
                <a:solidFill>
                  <a:srgbClr val="000000"/>
                </a:solidFill>
                <a:prstDash val="solid"/>
              </a:ln>
            </c:spPr>
            <c:extLst xmlns:c16r2="http://schemas.microsoft.com/office/drawing/2015/06/chart">
              <c:ext xmlns:c16="http://schemas.microsoft.com/office/drawing/2014/chart" uri="{C3380CC4-5D6E-409C-BE32-E72D297353CC}">
                <c16:uniqueId val="{0000000F-10AD-4C89-8177-562CACE90C7E}"/>
              </c:ext>
            </c:extLst>
          </c:dPt>
          <c:dLbls>
            <c:dLbl>
              <c:idx val="0"/>
              <c:layout>
                <c:manualLayout>
                  <c:x val="-2.3229329727944685E-3"/>
                  <c:y val="-8.9864900365696568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10AD-4C89-8177-562CACE90C7E}"/>
                </c:ext>
              </c:extLst>
            </c:dLbl>
            <c:dLbl>
              <c:idx val="1"/>
              <c:layout>
                <c:manualLayout>
                  <c:x val="-3.4229256120827013E-4"/>
                  <c:y val="-1.4558927464088739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10AD-4C89-8177-562CACE90C7E}"/>
                </c:ext>
              </c:extLst>
            </c:dLbl>
            <c:dLbl>
              <c:idx val="2"/>
              <c:layout>
                <c:manualLayout>
                  <c:x val="-8.7542678322128341E-4"/>
                  <c:y val="-1.3718717860034297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10AD-4C89-8177-562CACE90C7E}"/>
                </c:ext>
              </c:extLst>
            </c:dLbl>
            <c:dLbl>
              <c:idx val="3"/>
              <c:layout>
                <c:manualLayout>
                  <c:x val="-3.634173178374511E-3"/>
                  <c:y val="-2.778060359108075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10AD-4C89-8177-562CACE90C7E}"/>
                </c:ext>
              </c:extLst>
            </c:dLbl>
            <c:dLbl>
              <c:idx val="4"/>
              <c:layout>
                <c:manualLayout>
                  <c:x val="1.716025789352248E-3"/>
                  <c:y val="-1.4351640575116897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10AD-4C89-8177-562CACE90C7E}"/>
                </c:ext>
              </c:extLst>
            </c:dLbl>
            <c:dLbl>
              <c:idx val="5"/>
              <c:layout>
                <c:manualLayout>
                  <c:x val="-3.9999382139753918E-3"/>
                  <c:y val="-6.1359382695766228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10AD-4C89-8177-562CACE90C7E}"/>
                </c:ext>
              </c:extLst>
            </c:dLbl>
            <c:dLbl>
              <c:idx val="6"/>
              <c:layout>
                <c:manualLayout>
                  <c:x val="-1.2566668803889024E-3"/>
                  <c:y val="-7.9667007105426318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10AD-4C89-8177-562CACE90C7E}"/>
                </c:ext>
              </c:extLst>
            </c:dLbl>
            <c:dLbl>
              <c:idx val="7"/>
              <c:layout>
                <c:manualLayout>
                  <c:x val="-1.4085621810444361E-3"/>
                  <c:y val="9.8919920801460046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10AD-4C89-8177-562CACE90C7E}"/>
                </c:ext>
              </c:extLst>
            </c:dLbl>
            <c:dLbl>
              <c:idx val="8"/>
              <c:layout>
                <c:manualLayout>
                  <c:xMode val="edge"/>
                  <c:yMode val="edge"/>
                  <c:x val="0.71031455742501848"/>
                  <c:y val="0.12826100571183521"/>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10AD-4C89-8177-562CACE90C7E}"/>
                </c:ext>
              </c:extLst>
            </c:dLbl>
            <c:spPr>
              <a:noFill/>
              <a:ln w="25400">
                <a:noFill/>
              </a:ln>
            </c:spPr>
            <c:txPr>
              <a:bodyPr/>
              <a:lstStyle/>
              <a:p>
                <a:pPr>
                  <a:defRPr sz="1825" b="0" i="0"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'3.LCA計算表 (まとめとグラフ)'!$B$8:$B$14</c:f>
              <c:strCache>
                <c:ptCount val="7"/>
                <c:pt idx="0">
                  <c:v>調達（素材）</c:v>
                </c:pt>
                <c:pt idx="1">
                  <c:v>製品製造（組立）</c:v>
                </c:pt>
                <c:pt idx="2">
                  <c:v>製品輸送</c:v>
                </c:pt>
                <c:pt idx="3">
                  <c:v>使用</c:v>
                </c:pt>
                <c:pt idx="4">
                  <c:v>回収輸送</c:v>
                </c:pt>
                <c:pt idx="5">
                  <c:v>廃棄・ﾘｻｲｸﾙ</c:v>
                </c:pt>
                <c:pt idx="6">
                  <c:v>ﾘｻｲｸﾙ控除</c:v>
                </c:pt>
              </c:strCache>
            </c:strRef>
          </c:cat>
          <c:val>
            <c:numRef>
              <c:f>'3.LCA計算表 (まとめとグラフ)'!$C$8:$C$14</c:f>
              <c:numCache>
                <c:formatCode>#,##0.0;[Red]\-#,##0.0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11-10AD-4C89-8177-562CACE90C7E}"/>
            </c:ext>
          </c:extLst>
        </c:ser>
        <c:dLbls>
          <c:showLegendKey val="0"/>
          <c:showVal val="0"/>
          <c:showCatName val="0"/>
          <c:showSerName val="0"/>
          <c:showPercent val="0"/>
          <c:showBubbleSize val="0"/>
        </c:dLbls>
        <c:gapWidth val="80"/>
        <c:axId val="38771712"/>
        <c:axId val="38785792"/>
      </c:barChart>
      <c:catAx>
        <c:axId val="387717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ja-JP"/>
          </a:p>
        </c:txPr>
        <c:crossAx val="38785792"/>
        <c:crosses val="autoZero"/>
        <c:auto val="1"/>
        <c:lblAlgn val="ctr"/>
        <c:lblOffset val="100"/>
        <c:tickLblSkip val="1"/>
        <c:tickMarkSkip val="1"/>
        <c:noMultiLvlLbl val="0"/>
      </c:catAx>
      <c:valAx>
        <c:axId val="387857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ja-JP"/>
          </a:p>
        </c:txPr>
        <c:crossAx val="3877171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ja-JP"/>
    </a:p>
  </c:txPr>
  <c:printSettings>
    <c:headerFooter alignWithMargins="0"/>
    <c:pageMargins b="1" l="0.75000000000000022" r="0.75000000000000022"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ＭＳ Ｐゴシック"/>
                <a:ea typeface="ＭＳ Ｐゴシック"/>
                <a:cs typeface="ＭＳ Ｐゴシック"/>
              </a:defRPr>
            </a:pPr>
            <a:r>
              <a:rPr lang="ja-JP" altLang="en-US" sz="2000" b="1" i="0" u="none" strike="noStrike" baseline="0">
                <a:solidFill>
                  <a:srgbClr val="000000"/>
                </a:solidFill>
                <a:latin typeface="ＭＳ Ｐゴシック"/>
                <a:ea typeface="ＭＳ Ｐゴシック"/>
              </a:rPr>
              <a:t>ライフサイクル</a:t>
            </a:r>
            <a:r>
              <a:rPr lang="ja-JP" altLang="en-US" sz="2000" b="1" i="0" u="none" strike="noStrike" baseline="0">
                <a:solidFill>
                  <a:srgbClr val="000000"/>
                </a:solidFill>
                <a:latin typeface="Arial"/>
                <a:ea typeface="ＭＳ Ｐゴシック"/>
                <a:cs typeface="Arial"/>
              </a:rPr>
              <a:t>CO</a:t>
            </a:r>
            <a:r>
              <a:rPr lang="ja-JP" altLang="en-US" sz="2000" b="1" i="0" u="none" strike="noStrike" baseline="-25000">
                <a:solidFill>
                  <a:srgbClr val="000000"/>
                </a:solidFill>
                <a:latin typeface="Arial"/>
                <a:ea typeface="ＭＳ Ｐゴシック"/>
                <a:cs typeface="Arial"/>
              </a:rPr>
              <a:t>2</a:t>
            </a:r>
            <a:r>
              <a:rPr lang="ja-JP" altLang="en-US" sz="2000" b="1" i="0" u="none" strike="noStrike" baseline="0">
                <a:solidFill>
                  <a:srgbClr val="000000"/>
                </a:solidFill>
                <a:latin typeface="ＭＳ Ｐゴシック"/>
                <a:ea typeface="ＭＳ Ｐゴシック"/>
                <a:cs typeface="Arial"/>
              </a:rPr>
              <a:t>排出量</a:t>
            </a:r>
            <a:endParaRPr lang="ja-JP" altLang="en-US" sz="2000" b="1" i="0" u="none" strike="noStrike" baseline="0">
              <a:solidFill>
                <a:srgbClr val="000000"/>
              </a:solidFill>
              <a:latin typeface="ＭＳ Ｐゴシック"/>
              <a:ea typeface="ＭＳ Ｐゴシック"/>
            </a:endParaRPr>
          </a:p>
        </c:rich>
      </c:tx>
      <c:layout>
        <c:manualLayout>
          <c:xMode val="edge"/>
          <c:yMode val="edge"/>
          <c:x val="0.13504291450748143"/>
          <c:y val="9.9403578528827041E-3"/>
        </c:manualLayout>
      </c:layout>
      <c:overlay val="0"/>
      <c:spPr>
        <a:noFill/>
        <a:ln w="25400">
          <a:noFill/>
        </a:ln>
      </c:spPr>
    </c:title>
    <c:autoTitleDeleted val="0"/>
    <c:plotArea>
      <c:layout>
        <c:manualLayout>
          <c:layoutTarget val="inner"/>
          <c:xMode val="edge"/>
          <c:yMode val="edge"/>
          <c:x val="7.6923205333876421E-2"/>
          <c:y val="0.38170974155069581"/>
          <c:w val="0.42222292705483305"/>
          <c:h val="0.49105367793240579"/>
        </c:manualLayout>
      </c:layout>
      <c:pieChart>
        <c:varyColors val="1"/>
        <c:ser>
          <c:idx val="0"/>
          <c:order val="0"/>
          <c:dPt>
            <c:idx val="0"/>
            <c:bubble3D val="0"/>
            <c:spPr>
              <a:solidFill>
                <a:srgbClr val="FF0000"/>
              </a:solidFill>
              <a:ln w="25400">
                <a:noFill/>
              </a:ln>
            </c:spPr>
            <c:extLst xmlns:c16r2="http://schemas.microsoft.com/office/drawing/2015/06/chart">
              <c:ext xmlns:c16="http://schemas.microsoft.com/office/drawing/2014/chart" uri="{C3380CC4-5D6E-409C-BE32-E72D297353CC}">
                <c16:uniqueId val="{00000001-968B-41B9-B3A3-8AC4A539C2F2}"/>
              </c:ext>
            </c:extLst>
          </c:dPt>
          <c:dPt>
            <c:idx val="1"/>
            <c:bubble3D val="0"/>
            <c:spPr>
              <a:solidFill>
                <a:srgbClr val="800080"/>
              </a:solidFill>
              <a:ln w="25400">
                <a:noFill/>
              </a:ln>
            </c:spPr>
            <c:extLst xmlns:c16r2="http://schemas.microsoft.com/office/drawing/2015/06/chart">
              <c:ext xmlns:c16="http://schemas.microsoft.com/office/drawing/2014/chart" uri="{C3380CC4-5D6E-409C-BE32-E72D297353CC}">
                <c16:uniqueId val="{00000003-968B-41B9-B3A3-8AC4A539C2F2}"/>
              </c:ext>
            </c:extLst>
          </c:dPt>
          <c:dPt>
            <c:idx val="2"/>
            <c:bubble3D val="0"/>
            <c:spPr>
              <a:solidFill>
                <a:srgbClr val="3366FF"/>
              </a:solidFill>
              <a:ln w="25400">
                <a:noFill/>
              </a:ln>
            </c:spPr>
            <c:extLst xmlns:c16r2="http://schemas.microsoft.com/office/drawing/2015/06/chart">
              <c:ext xmlns:c16="http://schemas.microsoft.com/office/drawing/2014/chart" uri="{C3380CC4-5D6E-409C-BE32-E72D297353CC}">
                <c16:uniqueId val="{00000005-968B-41B9-B3A3-8AC4A539C2F2}"/>
              </c:ext>
            </c:extLst>
          </c:dPt>
          <c:dPt>
            <c:idx val="3"/>
            <c:bubble3D val="0"/>
            <c:spPr>
              <a:solidFill>
                <a:srgbClr val="FFFF00"/>
              </a:solidFill>
              <a:ln w="25400">
                <a:noFill/>
              </a:ln>
            </c:spPr>
            <c:extLst xmlns:c16r2="http://schemas.microsoft.com/office/drawing/2015/06/chart">
              <c:ext xmlns:c16="http://schemas.microsoft.com/office/drawing/2014/chart" uri="{C3380CC4-5D6E-409C-BE32-E72D297353CC}">
                <c16:uniqueId val="{00000007-968B-41B9-B3A3-8AC4A539C2F2}"/>
              </c:ext>
            </c:extLst>
          </c:dPt>
          <c:dPt>
            <c:idx val="4"/>
            <c:bubble3D val="0"/>
            <c:spPr>
              <a:solidFill>
                <a:srgbClr val="00B050"/>
              </a:solidFill>
              <a:ln w="25400">
                <a:noFill/>
              </a:ln>
            </c:spPr>
            <c:extLst xmlns:c16r2="http://schemas.microsoft.com/office/drawing/2015/06/chart">
              <c:ext xmlns:c16="http://schemas.microsoft.com/office/drawing/2014/chart" uri="{C3380CC4-5D6E-409C-BE32-E72D297353CC}">
                <c16:uniqueId val="{00000009-968B-41B9-B3A3-8AC4A539C2F2}"/>
              </c:ext>
            </c:extLst>
          </c:dPt>
          <c:dPt>
            <c:idx val="5"/>
            <c:bubble3D val="0"/>
            <c:spPr>
              <a:solidFill>
                <a:srgbClr val="FF00FF"/>
              </a:solidFill>
              <a:ln w="25400">
                <a:noFill/>
              </a:ln>
            </c:spPr>
            <c:extLst xmlns:c16r2="http://schemas.microsoft.com/office/drawing/2015/06/chart">
              <c:ext xmlns:c16="http://schemas.microsoft.com/office/drawing/2014/chart" uri="{C3380CC4-5D6E-409C-BE32-E72D297353CC}">
                <c16:uniqueId val="{0000000B-968B-41B9-B3A3-8AC4A539C2F2}"/>
              </c:ext>
            </c:extLst>
          </c:dPt>
          <c:dPt>
            <c:idx val="6"/>
            <c:bubble3D val="0"/>
            <c:spPr>
              <a:solidFill>
                <a:srgbClr val="00FFFF"/>
              </a:solidFill>
              <a:ln w="25400">
                <a:noFill/>
              </a:ln>
            </c:spPr>
            <c:extLst xmlns:c16r2="http://schemas.microsoft.com/office/drawing/2015/06/chart">
              <c:ext xmlns:c16="http://schemas.microsoft.com/office/drawing/2014/chart" uri="{C3380CC4-5D6E-409C-BE32-E72D297353CC}">
                <c16:uniqueId val="{0000000D-968B-41B9-B3A3-8AC4A539C2F2}"/>
              </c:ext>
            </c:extLst>
          </c:dPt>
          <c:dLbls>
            <c:dLbl>
              <c:idx val="1"/>
              <c:layout>
                <c:manualLayout>
                  <c:x val="-4.6302688051506119E-3"/>
                  <c:y val="-7.6665466518474459E-2"/>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968B-41B9-B3A3-8AC4A539C2F2}"/>
                </c:ext>
              </c:extLst>
            </c:dLbl>
            <c:dLbl>
              <c:idx val="2"/>
              <c:layout>
                <c:manualLayout>
                  <c:x val="1.9420930011891449E-2"/>
                  <c:y val="-2.2425238594678671E-2"/>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968B-41B9-B3A3-8AC4A539C2F2}"/>
                </c:ext>
              </c:extLst>
            </c:dLbl>
            <c:dLbl>
              <c:idx val="3"/>
              <c:layout>
                <c:manualLayout>
                  <c:x val="7.2939444359511442E-3"/>
                  <c:y val="2.5263849971039962E-2"/>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968B-41B9-B3A3-8AC4A539C2F2}"/>
                </c:ext>
              </c:extLst>
            </c:dLbl>
            <c:dLbl>
              <c:idx val="5"/>
              <c:layout>
                <c:manualLayout>
                  <c:x val="-7.8479497311698468E-2"/>
                  <c:y val="-3.3268107888104583E-3"/>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968B-41B9-B3A3-8AC4A539C2F2}"/>
                </c:ext>
              </c:extLst>
            </c:dLbl>
            <c:dLbl>
              <c:idx val="6"/>
              <c:layout>
                <c:manualLayout>
                  <c:x val="-2.6466993015863082E-4"/>
                  <c:y val="-5.0909451427915468E-2"/>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968B-41B9-B3A3-8AC4A539C2F2}"/>
                </c:ext>
              </c:extLst>
            </c:dLbl>
            <c:numFmt formatCode="0.0%" sourceLinked="0"/>
            <c:spPr>
              <a:noFill/>
              <a:ln w="25400">
                <a:noFill/>
              </a:ln>
            </c:spPr>
            <c:txPr>
              <a:bodyPr/>
              <a:lstStyle/>
              <a:p>
                <a:pPr>
                  <a:defRPr sz="1400" b="0" i="0" u="none" strike="noStrike" baseline="0">
                    <a:solidFill>
                      <a:srgbClr val="000000"/>
                    </a:solidFill>
                    <a:latin typeface="Arial"/>
                    <a:ea typeface="Arial"/>
                    <a:cs typeface="Arial"/>
                  </a:defRPr>
                </a:pPr>
                <a:endParaRPr lang="ja-JP"/>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15:layout/>
              </c:ext>
            </c:extLst>
          </c:dLbls>
          <c:cat>
            <c:strRef>
              <c:f>'3.LCA計算表 (まとめとグラフ)'!$B$8:$B$13</c:f>
              <c:strCache>
                <c:ptCount val="6"/>
                <c:pt idx="0">
                  <c:v>調達（素材）</c:v>
                </c:pt>
                <c:pt idx="1">
                  <c:v>製品製造（組立）</c:v>
                </c:pt>
                <c:pt idx="2">
                  <c:v>製品輸送</c:v>
                </c:pt>
                <c:pt idx="3">
                  <c:v>使用</c:v>
                </c:pt>
                <c:pt idx="4">
                  <c:v>回収輸送</c:v>
                </c:pt>
                <c:pt idx="5">
                  <c:v>廃棄・ﾘｻｲｸﾙ</c:v>
                </c:pt>
              </c:strCache>
            </c:strRef>
          </c:cat>
          <c:val>
            <c:numRef>
              <c:f>'3.LCA計算表 (まとめとグラフ)'!$C$8:$C$13</c:f>
              <c:numCache>
                <c:formatCode>#,##0.0;[Red]\-#,##0.0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E-968B-41B9-B3A3-8AC4A539C2F2}"/>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5299252977993127"/>
          <c:y val="0.19085487077534791"/>
          <c:w val="0.34017147856517937"/>
          <c:h val="0.61431411530815105"/>
        </c:manualLayout>
      </c:layout>
      <c:overlay val="0"/>
      <c:spPr>
        <a:noFill/>
        <a:ln w="3175">
          <a:solidFill>
            <a:srgbClr val="000000"/>
          </a:solidFill>
          <a:prstDash val="solid"/>
        </a:ln>
      </c:spPr>
      <c:txPr>
        <a:bodyPr/>
        <a:lstStyle/>
        <a:p>
          <a:pPr>
            <a:defRPr sz="1470" b="0" i="0" u="none" strike="noStrike" baseline="0">
              <a:solidFill>
                <a:srgbClr val="000000"/>
              </a:solidFill>
              <a:latin typeface="Arial"/>
              <a:ea typeface="Arial"/>
              <a:cs typeface="Arial"/>
            </a:defRPr>
          </a:pPr>
          <a:endParaRPr lang="ja-JP"/>
        </a:p>
      </c:txPr>
    </c:legend>
    <c:plotVisOnly val="1"/>
    <c:dispBlanksAs val="zero"/>
    <c:showDLblsOverMax val="0"/>
  </c:chart>
  <c:txPr>
    <a:bodyPr/>
    <a:lstStyle/>
    <a:p>
      <a:pPr>
        <a:defRPr sz="2000" b="0" i="0" u="none" strike="noStrike" baseline="0">
          <a:solidFill>
            <a:srgbClr val="000000"/>
          </a:solidFill>
          <a:latin typeface="Arial"/>
          <a:ea typeface="Arial"/>
          <a:cs typeface="Arial"/>
        </a:defRPr>
      </a:pPr>
      <a:endParaRPr lang="ja-JP"/>
    </a:p>
  </c:txPr>
  <c:printSettings>
    <c:headerFooter alignWithMargins="0"/>
    <c:pageMargins b="0.75000000000000022" l="0.70000000000000018" r="0.70000000000000018" t="0.75000000000000022" header="0.3000000000000001" footer="0.30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ＭＳ Ｐゴシック"/>
                <a:ea typeface="ＭＳ Ｐゴシック"/>
                <a:cs typeface="ＭＳ Ｐゴシック"/>
              </a:defRPr>
            </a:pPr>
            <a:r>
              <a:rPr lang="ja-JP" altLang="en-US" sz="1625" b="1" i="0" u="none" strike="noStrike" baseline="0">
                <a:solidFill>
                  <a:srgbClr val="000000"/>
                </a:solidFill>
                <a:latin typeface="ＭＳ Ｐゴシック"/>
                <a:ea typeface="ＭＳ Ｐゴシック"/>
              </a:rPr>
              <a:t>調達部品の部材構成(質量）</a:t>
            </a:r>
          </a:p>
        </c:rich>
      </c:tx>
      <c:layout>
        <c:manualLayout>
          <c:xMode val="edge"/>
          <c:yMode val="edge"/>
          <c:x val="0.12466153112974698"/>
          <c:y val="3.3536585365853661E-2"/>
        </c:manualLayout>
      </c:layout>
      <c:overlay val="0"/>
      <c:spPr>
        <a:noFill/>
        <a:ln w="25400">
          <a:noFill/>
        </a:ln>
      </c:spPr>
    </c:title>
    <c:autoTitleDeleted val="0"/>
    <c:plotArea>
      <c:layout>
        <c:manualLayout>
          <c:layoutTarget val="inner"/>
          <c:xMode val="edge"/>
          <c:yMode val="edge"/>
          <c:x val="8.6721096716994656E-2"/>
          <c:y val="0.29268336253596988"/>
          <c:w val="0.52032658030196721"/>
          <c:h val="0.5853667250719391"/>
        </c:manualLayout>
      </c:layout>
      <c:pieChart>
        <c:varyColors val="1"/>
        <c:ser>
          <c:idx val="0"/>
          <c:order val="0"/>
          <c:spPr>
            <a:solidFill>
              <a:srgbClr val="9999FF"/>
            </a:solidFill>
            <a:ln w="12700">
              <a:solidFill>
                <a:srgbClr val="000000"/>
              </a:solidFill>
              <a:prstDash val="solid"/>
            </a:ln>
          </c:spPr>
          <c:dPt>
            <c:idx val="0"/>
            <c:bubble3D val="0"/>
            <c:extLst xmlns:c16r2="http://schemas.microsoft.com/office/drawing/2015/06/chart">
              <c:ext xmlns:c16="http://schemas.microsoft.com/office/drawing/2014/chart" uri="{C3380CC4-5D6E-409C-BE32-E72D297353CC}">
                <c16:uniqueId val="{00000000-A172-4863-92A0-A4F56B8A6120}"/>
              </c:ext>
            </c:extLst>
          </c:dPt>
          <c:dPt>
            <c:idx val="1"/>
            <c:bubble3D val="0"/>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2-A172-4863-92A0-A4F56B8A6120}"/>
              </c:ext>
            </c:extLst>
          </c:dPt>
          <c:dPt>
            <c:idx val="2"/>
            <c:bubble3D val="0"/>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4-A172-4863-92A0-A4F56B8A6120}"/>
              </c:ext>
            </c:extLst>
          </c:dPt>
          <c:dPt>
            <c:idx val="3"/>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6-A172-4863-92A0-A4F56B8A6120}"/>
              </c:ext>
            </c:extLst>
          </c:dPt>
          <c:dPt>
            <c:idx val="4"/>
            <c:bubble3D val="0"/>
            <c:spPr>
              <a:solidFill>
                <a:srgbClr val="660066"/>
              </a:solidFill>
              <a:ln w="12700">
                <a:solidFill>
                  <a:srgbClr val="000000"/>
                </a:solidFill>
                <a:prstDash val="solid"/>
              </a:ln>
            </c:spPr>
            <c:extLst xmlns:c16r2="http://schemas.microsoft.com/office/drawing/2015/06/chart">
              <c:ext xmlns:c16="http://schemas.microsoft.com/office/drawing/2014/chart" uri="{C3380CC4-5D6E-409C-BE32-E72D297353CC}">
                <c16:uniqueId val="{00000008-A172-4863-92A0-A4F56B8A6120}"/>
              </c:ext>
            </c:extLst>
          </c:dPt>
          <c:dPt>
            <c:idx val="5"/>
            <c:bubble3D val="0"/>
            <c:spPr>
              <a:solidFill>
                <a:srgbClr val="FF8080"/>
              </a:solidFill>
              <a:ln w="12700">
                <a:solidFill>
                  <a:srgbClr val="000000"/>
                </a:solidFill>
                <a:prstDash val="solid"/>
              </a:ln>
            </c:spPr>
            <c:extLst xmlns:c16r2="http://schemas.microsoft.com/office/drawing/2015/06/chart">
              <c:ext xmlns:c16="http://schemas.microsoft.com/office/drawing/2014/chart" uri="{C3380CC4-5D6E-409C-BE32-E72D297353CC}">
                <c16:uniqueId val="{0000000A-A172-4863-92A0-A4F56B8A6120}"/>
              </c:ext>
            </c:extLst>
          </c:dPt>
          <c:dLbls>
            <c:numFmt formatCode="0.0%" sourceLinked="0"/>
            <c:spPr>
              <a:noFill/>
              <a:ln w="25400">
                <a:noFill/>
              </a:ln>
            </c:spPr>
            <c:txPr>
              <a:bodyPr/>
              <a:lstStyle/>
              <a:p>
                <a:pPr>
                  <a:defRPr sz="1200" b="0" i="0" u="none" strike="noStrike" baseline="0">
                    <a:solidFill>
                      <a:srgbClr val="000000"/>
                    </a:solidFill>
                    <a:latin typeface="Arial"/>
                    <a:ea typeface="Arial"/>
                    <a:cs typeface="Arial"/>
                  </a:defRPr>
                </a:pPr>
                <a:endParaRPr lang="ja-JP"/>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15:layout/>
              </c:ext>
            </c:extLst>
          </c:dLbls>
          <c:cat>
            <c:strRef>
              <c:f>'3.LCA計算表 (まとめとグラフ)'!$B$53:$B$58</c:f>
              <c:strCache>
                <c:ptCount val="6"/>
                <c:pt idx="0">
                  <c:v>鉄類</c:v>
                </c:pt>
                <c:pt idx="1">
                  <c:v>銅類</c:v>
                </c:pt>
                <c:pt idx="2">
                  <c:v>アルミ類</c:v>
                </c:pt>
                <c:pt idx="3">
                  <c:v>プラスチック類</c:v>
                </c:pt>
                <c:pt idx="4">
                  <c:v>電子回路基板</c:v>
                </c:pt>
                <c:pt idx="5">
                  <c:v>その他</c:v>
                </c:pt>
              </c:strCache>
            </c:strRef>
          </c:cat>
          <c:val>
            <c:numRef>
              <c:f>'3.LCA計算表 (まとめとグラフ)'!$C$53:$C$58</c:f>
              <c:numCache>
                <c:formatCode>#,##0.0;[Red]\-#,##0.0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B-A172-4863-92A0-A4F56B8A612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8292853637197792"/>
          <c:y val="0.61280583829460333"/>
          <c:w val="0.30081386168192392"/>
          <c:h val="0.3567079572370526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22" r="0.75000000000000022"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ＭＳ Ｐゴシック"/>
                <a:ea typeface="ＭＳ Ｐゴシック"/>
                <a:cs typeface="ＭＳ Ｐゴシック"/>
              </a:defRPr>
            </a:pPr>
            <a:r>
              <a:rPr lang="ja-JP" altLang="en-US" sz="1600" b="1" i="0" u="none" strike="noStrike" baseline="0">
                <a:solidFill>
                  <a:srgbClr val="000000"/>
                </a:solidFill>
                <a:latin typeface="ＭＳ Ｐゴシック"/>
                <a:ea typeface="ＭＳ Ｐゴシック"/>
              </a:rPr>
              <a:t>調達部品の部材構成</a:t>
            </a:r>
          </a:p>
          <a:p>
            <a:pPr>
              <a:defRPr sz="1600" b="1" i="0" u="none" strike="noStrike" baseline="0">
                <a:solidFill>
                  <a:srgbClr val="000000"/>
                </a:solidFill>
                <a:latin typeface="ＭＳ Ｐゴシック"/>
                <a:ea typeface="ＭＳ Ｐゴシック"/>
                <a:cs typeface="ＭＳ Ｐゴシック"/>
              </a:defRPr>
            </a:pPr>
            <a:r>
              <a:rPr lang="ja-JP" altLang="en-US" sz="1600" b="1" i="0" u="none" strike="noStrike" baseline="0">
                <a:solidFill>
                  <a:srgbClr val="000000"/>
                </a:solidFill>
                <a:latin typeface="ＭＳ Ｐゴシック"/>
                <a:ea typeface="ＭＳ Ｐゴシック"/>
              </a:rPr>
              <a:t>（</a:t>
            </a:r>
            <a:r>
              <a:rPr lang="ja-JP" altLang="en-US" sz="1600" b="1" i="0" u="none" strike="noStrike" baseline="0">
                <a:solidFill>
                  <a:srgbClr val="000000"/>
                </a:solidFill>
                <a:latin typeface="Arial"/>
                <a:ea typeface="ＭＳ Ｐゴシック"/>
                <a:cs typeface="Arial"/>
              </a:rPr>
              <a:t>CO</a:t>
            </a:r>
            <a:r>
              <a:rPr lang="ja-JP" altLang="en-US" sz="1200" b="1" i="0" u="none" strike="noStrike" baseline="0">
                <a:solidFill>
                  <a:srgbClr val="000000"/>
                </a:solidFill>
                <a:latin typeface="Arial"/>
                <a:ea typeface="ＭＳ Ｐゴシック"/>
                <a:cs typeface="Arial"/>
              </a:rPr>
              <a:t>2</a:t>
            </a:r>
            <a:r>
              <a:rPr lang="ja-JP" altLang="en-US" sz="1600" b="1" i="0" u="none" strike="noStrike" baseline="0">
                <a:solidFill>
                  <a:srgbClr val="000000"/>
                </a:solidFill>
                <a:latin typeface="ＭＳ Ｐゴシック"/>
                <a:ea typeface="ＭＳ Ｐゴシック"/>
                <a:cs typeface="Arial"/>
              </a:rPr>
              <a:t>排出量）</a:t>
            </a:r>
            <a:endParaRPr lang="ja-JP" altLang="en-US" sz="1600" b="1" i="0" u="none" strike="noStrike" baseline="0">
              <a:solidFill>
                <a:srgbClr val="000000"/>
              </a:solidFill>
              <a:latin typeface="ＭＳ Ｐゴシック"/>
              <a:ea typeface="ＭＳ Ｐゴシック"/>
            </a:endParaRPr>
          </a:p>
        </c:rich>
      </c:tx>
      <c:layout>
        <c:manualLayout>
          <c:xMode val="edge"/>
          <c:yMode val="edge"/>
          <c:x val="0.23421052631578948"/>
          <c:y val="3.3434650455927049E-2"/>
        </c:manualLayout>
      </c:layout>
      <c:overlay val="0"/>
      <c:spPr>
        <a:noFill/>
        <a:ln w="25400">
          <a:noFill/>
        </a:ln>
      </c:spPr>
    </c:title>
    <c:autoTitleDeleted val="0"/>
    <c:plotArea>
      <c:layout>
        <c:manualLayout>
          <c:layoutTarget val="inner"/>
          <c:xMode val="edge"/>
          <c:yMode val="edge"/>
          <c:x val="8.6842105263157901E-2"/>
          <c:y val="0.31610942249240132"/>
          <c:w val="0.46578947368421075"/>
          <c:h val="0.5379939209726442"/>
        </c:manualLayout>
      </c:layout>
      <c:pieChart>
        <c:varyColors val="1"/>
        <c:ser>
          <c:idx val="0"/>
          <c:order val="0"/>
          <c:spPr>
            <a:solidFill>
              <a:srgbClr val="9999FF"/>
            </a:solidFill>
            <a:ln w="12700">
              <a:solidFill>
                <a:srgbClr val="000000"/>
              </a:solidFill>
              <a:prstDash val="solid"/>
            </a:ln>
          </c:spPr>
          <c:dPt>
            <c:idx val="0"/>
            <c:bubble3D val="0"/>
            <c:extLst xmlns:c16r2="http://schemas.microsoft.com/office/drawing/2015/06/chart">
              <c:ext xmlns:c16="http://schemas.microsoft.com/office/drawing/2014/chart" uri="{C3380CC4-5D6E-409C-BE32-E72D297353CC}">
                <c16:uniqueId val="{00000000-4B28-4805-B71C-E9B6F925B9D5}"/>
              </c:ext>
            </c:extLst>
          </c:dPt>
          <c:dPt>
            <c:idx val="1"/>
            <c:bubble3D val="0"/>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2-4B28-4805-B71C-E9B6F925B9D5}"/>
              </c:ext>
            </c:extLst>
          </c:dPt>
          <c:dPt>
            <c:idx val="2"/>
            <c:bubble3D val="0"/>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4-4B28-4805-B71C-E9B6F925B9D5}"/>
              </c:ext>
            </c:extLst>
          </c:dPt>
          <c:dPt>
            <c:idx val="3"/>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6-4B28-4805-B71C-E9B6F925B9D5}"/>
              </c:ext>
            </c:extLst>
          </c:dPt>
          <c:dPt>
            <c:idx val="4"/>
            <c:bubble3D val="0"/>
            <c:spPr>
              <a:solidFill>
                <a:srgbClr val="660066"/>
              </a:solidFill>
              <a:ln w="12700">
                <a:solidFill>
                  <a:srgbClr val="000000"/>
                </a:solidFill>
                <a:prstDash val="solid"/>
              </a:ln>
            </c:spPr>
            <c:extLst xmlns:c16r2="http://schemas.microsoft.com/office/drawing/2015/06/chart">
              <c:ext xmlns:c16="http://schemas.microsoft.com/office/drawing/2014/chart" uri="{C3380CC4-5D6E-409C-BE32-E72D297353CC}">
                <c16:uniqueId val="{00000008-4B28-4805-B71C-E9B6F925B9D5}"/>
              </c:ext>
            </c:extLst>
          </c:dPt>
          <c:dPt>
            <c:idx val="5"/>
            <c:bubble3D val="0"/>
            <c:spPr>
              <a:solidFill>
                <a:srgbClr val="FF8080"/>
              </a:solidFill>
              <a:ln w="12700">
                <a:solidFill>
                  <a:srgbClr val="000000"/>
                </a:solidFill>
                <a:prstDash val="solid"/>
              </a:ln>
            </c:spPr>
            <c:extLst xmlns:c16r2="http://schemas.microsoft.com/office/drawing/2015/06/chart">
              <c:ext xmlns:c16="http://schemas.microsoft.com/office/drawing/2014/chart" uri="{C3380CC4-5D6E-409C-BE32-E72D297353CC}">
                <c16:uniqueId val="{0000000A-4B28-4805-B71C-E9B6F925B9D5}"/>
              </c:ext>
            </c:extLst>
          </c:dPt>
          <c:dLbls>
            <c:numFmt formatCode="0.0%" sourceLinked="0"/>
            <c:spPr>
              <a:noFill/>
              <a:ln w="25400">
                <a:noFill/>
              </a:ln>
            </c:spPr>
            <c:txPr>
              <a:bodyPr/>
              <a:lstStyle/>
              <a:p>
                <a:pPr>
                  <a:defRPr sz="1200" b="0" i="0" u="none" strike="noStrike" baseline="0">
                    <a:solidFill>
                      <a:srgbClr val="000000"/>
                    </a:solidFill>
                    <a:latin typeface="Arial"/>
                    <a:ea typeface="Arial"/>
                    <a:cs typeface="Arial"/>
                  </a:defRPr>
                </a:pPr>
                <a:endParaRPr lang="ja-JP"/>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15:layout/>
              </c:ext>
            </c:extLst>
          </c:dLbls>
          <c:cat>
            <c:strRef>
              <c:f>'3.LCA計算表 (まとめとグラフ)'!$B$53:$B$58</c:f>
              <c:strCache>
                <c:ptCount val="6"/>
                <c:pt idx="0">
                  <c:v>鉄類</c:v>
                </c:pt>
                <c:pt idx="1">
                  <c:v>銅類</c:v>
                </c:pt>
                <c:pt idx="2">
                  <c:v>アルミ類</c:v>
                </c:pt>
                <c:pt idx="3">
                  <c:v>プラスチック類</c:v>
                </c:pt>
                <c:pt idx="4">
                  <c:v>電子回路基板</c:v>
                </c:pt>
                <c:pt idx="5">
                  <c:v>その他</c:v>
                </c:pt>
              </c:strCache>
            </c:strRef>
          </c:cat>
          <c:val>
            <c:numRef>
              <c:f>'3.LCA計算表 (まとめとグラフ)'!$E$53:$E$58</c:f>
              <c:numCache>
                <c:formatCode>#,##0.0;[Red]\-#,##0.0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B-4B28-4805-B71C-E9B6F925B9D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7368421052631577"/>
          <c:y val="0.60486322188449848"/>
          <c:w val="0.31578947368421051"/>
          <c:h val="0.36778115501519759"/>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22" r="0.75000000000000022"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185737</xdr:colOff>
      <xdr:row>56</xdr:row>
      <xdr:rowOff>47626</xdr:rowOff>
    </xdr:from>
    <xdr:to>
      <xdr:col>9</xdr:col>
      <xdr:colOff>482432</xdr:colOff>
      <xdr:row>60</xdr:row>
      <xdr:rowOff>66676</xdr:rowOff>
    </xdr:to>
    <xdr:pic>
      <xdr:nvPicPr>
        <xdr:cNvPr id="2" name="図 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10156032"/>
          <a:ext cx="3404226"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490537</xdr:colOff>
      <xdr:row>54</xdr:row>
      <xdr:rowOff>66677</xdr:rowOff>
    </xdr:from>
    <xdr:to>
      <xdr:col>8</xdr:col>
      <xdr:colOff>661986</xdr:colOff>
      <xdr:row>55</xdr:row>
      <xdr:rowOff>152400</xdr:rowOff>
    </xdr:to>
    <xdr:sp macro="" textlink="">
      <xdr:nvSpPr>
        <xdr:cNvPr id="3" name="角丸四角形吹き出し 2">
          <a:extLst>
            <a:ext uri="{FF2B5EF4-FFF2-40B4-BE49-F238E27FC236}">
              <a16:creationId xmlns="" xmlns:a16="http://schemas.microsoft.com/office/drawing/2014/main" id="{00000000-0008-0000-0000-000003000000}"/>
            </a:ext>
          </a:extLst>
        </xdr:cNvPr>
        <xdr:cNvSpPr/>
      </xdr:nvSpPr>
      <xdr:spPr>
        <a:xfrm>
          <a:off x="2455068" y="9841708"/>
          <a:ext cx="850106" cy="252411"/>
        </a:xfrm>
        <a:prstGeom prst="wedgeRoundRectCallout">
          <a:avLst>
            <a:gd name="adj1" fmla="val 42104"/>
            <a:gd name="adj2" fmla="val 223650"/>
            <a:gd name="adj3" fmla="val 16667"/>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入力必須</a:t>
          </a:r>
        </a:p>
      </xdr:txBody>
    </xdr:sp>
    <xdr:clientData/>
  </xdr:twoCellAnchor>
  <xdr:twoCellAnchor>
    <xdr:from>
      <xdr:col>9</xdr:col>
      <xdr:colOff>88106</xdr:colOff>
      <xdr:row>54</xdr:row>
      <xdr:rowOff>4764</xdr:rowOff>
    </xdr:from>
    <xdr:to>
      <xdr:col>12</xdr:col>
      <xdr:colOff>366711</xdr:colOff>
      <xdr:row>55</xdr:row>
      <xdr:rowOff>142876</xdr:rowOff>
    </xdr:to>
    <xdr:sp macro="" textlink="">
      <xdr:nvSpPr>
        <xdr:cNvPr id="4" name="角丸四角形吹き出し 3">
          <a:extLst>
            <a:ext uri="{FF2B5EF4-FFF2-40B4-BE49-F238E27FC236}">
              <a16:creationId xmlns="" xmlns:a16="http://schemas.microsoft.com/office/drawing/2014/main" id="{00000000-0008-0000-0000-000004000000}"/>
            </a:ext>
          </a:extLst>
        </xdr:cNvPr>
        <xdr:cNvSpPr/>
      </xdr:nvSpPr>
      <xdr:spPr>
        <a:xfrm>
          <a:off x="3409950" y="9779795"/>
          <a:ext cx="2314574" cy="304800"/>
        </a:xfrm>
        <a:prstGeom prst="wedgeRoundRectCallout">
          <a:avLst>
            <a:gd name="adj1" fmla="val -47389"/>
            <a:gd name="adj2" fmla="val 225754"/>
            <a:gd name="adj3" fmla="val 16667"/>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入力不要（参照セル、算術式など）</a:t>
          </a:r>
        </a:p>
      </xdr:txBody>
    </xdr:sp>
    <xdr:clientData/>
  </xdr:twoCellAnchor>
  <xdr:twoCellAnchor>
    <xdr:from>
      <xdr:col>7</xdr:col>
      <xdr:colOff>357187</xdr:colOff>
      <xdr:row>62</xdr:row>
      <xdr:rowOff>19048</xdr:rowOff>
    </xdr:from>
    <xdr:to>
      <xdr:col>9</xdr:col>
      <xdr:colOff>666749</xdr:colOff>
      <xdr:row>63</xdr:row>
      <xdr:rowOff>150019</xdr:rowOff>
    </xdr:to>
    <xdr:sp macro="" textlink="">
      <xdr:nvSpPr>
        <xdr:cNvPr id="5" name="角丸四角形吹き出し 4">
          <a:extLst>
            <a:ext uri="{FF2B5EF4-FFF2-40B4-BE49-F238E27FC236}">
              <a16:creationId xmlns="" xmlns:a16="http://schemas.microsoft.com/office/drawing/2014/main" id="{00000000-0008-0000-0000-000005000000}"/>
            </a:ext>
          </a:extLst>
        </xdr:cNvPr>
        <xdr:cNvSpPr/>
      </xdr:nvSpPr>
      <xdr:spPr>
        <a:xfrm>
          <a:off x="2290762" y="11334748"/>
          <a:ext cx="1662112" cy="302421"/>
        </a:xfrm>
        <a:prstGeom prst="wedgeRoundRectCallout">
          <a:avLst>
            <a:gd name="adj1" fmla="val -25445"/>
            <a:gd name="adj2" fmla="val -175094"/>
            <a:gd name="adj3" fmla="val 16667"/>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入力不要（項目名など）</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381000</xdr:colOff>
      <xdr:row>26</xdr:row>
      <xdr:rowOff>152400</xdr:rowOff>
    </xdr:from>
    <xdr:to>
      <xdr:col>11</xdr:col>
      <xdr:colOff>685800</xdr:colOff>
      <xdr:row>27</xdr:row>
      <xdr:rowOff>295275</xdr:rowOff>
    </xdr:to>
    <xdr:sp macro="" textlink="">
      <xdr:nvSpPr>
        <xdr:cNvPr id="52239" name="AutoShape 15">
          <a:extLst>
            <a:ext uri="{FF2B5EF4-FFF2-40B4-BE49-F238E27FC236}">
              <a16:creationId xmlns="" xmlns:a16="http://schemas.microsoft.com/office/drawing/2014/main" id="{00000000-0008-0000-0200-00000FCC0000}"/>
            </a:ext>
          </a:extLst>
        </xdr:cNvPr>
        <xdr:cNvSpPr>
          <a:spLocks noChangeArrowheads="1"/>
        </xdr:cNvSpPr>
      </xdr:nvSpPr>
      <xdr:spPr bwMode="auto">
        <a:xfrm flipH="1">
          <a:off x="9086850" y="9172575"/>
          <a:ext cx="1752600" cy="504825"/>
        </a:xfrm>
        <a:prstGeom prst="wedgeRoundRectCallout">
          <a:avLst>
            <a:gd name="adj1" fmla="val 30401"/>
            <a:gd name="adj2" fmla="val -98462"/>
            <a:gd name="adj3" fmla="val 16667"/>
          </a:avLst>
        </a:prstGeom>
        <a:solidFill>
          <a:schemeClr val="bg1"/>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製造拠点を｢その他｣の国に選択の場合、電力原単位と距離を記入してください。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30</xdr:row>
      <xdr:rowOff>142875</xdr:rowOff>
    </xdr:to>
    <xdr:sp macro="" textlink="">
      <xdr:nvSpPr>
        <xdr:cNvPr id="2" name="Rectangle 4">
          <a:extLst>
            <a:ext uri="{FF2B5EF4-FFF2-40B4-BE49-F238E27FC236}">
              <a16:creationId xmlns="" xmlns:a16="http://schemas.microsoft.com/office/drawing/2014/main" id="{00000000-0008-0000-0300-000002000000}"/>
            </a:ext>
          </a:extLst>
        </xdr:cNvPr>
        <xdr:cNvSpPr>
          <a:spLocks noChangeArrowheads="1"/>
        </xdr:cNvSpPr>
      </xdr:nvSpPr>
      <xdr:spPr bwMode="auto">
        <a:xfrm>
          <a:off x="4886325" y="14868525"/>
          <a:ext cx="0" cy="1428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重電・産業システム機器</a:t>
          </a:r>
          <a:r>
            <a:rPr lang="en-US" altLang="ja-JP" sz="1100" b="0" i="0" u="none" strike="noStrike" baseline="0">
              <a:solidFill>
                <a:srgbClr val="000000"/>
              </a:solidFill>
              <a:latin typeface="ＭＳ Ｐゴシック"/>
              <a:ea typeface="ＭＳ Ｐゴシック"/>
            </a:rPr>
            <a:t>LCA</a:t>
          </a:r>
          <a:r>
            <a:rPr lang="ja-JP" altLang="en-US" sz="1100" b="0" i="0" u="none" strike="noStrike" baseline="0">
              <a:solidFill>
                <a:srgbClr val="000000"/>
              </a:solidFill>
              <a:latin typeface="ＭＳ Ｐゴシック"/>
              <a:ea typeface="ＭＳ Ｐゴシック"/>
            </a:rPr>
            <a:t>検討</a:t>
          </a:r>
          <a:r>
            <a:rPr lang="en-US" altLang="ja-JP" sz="1100" b="0" i="0" u="none" strike="noStrike" baseline="0">
              <a:solidFill>
                <a:srgbClr val="000000"/>
              </a:solidFill>
              <a:latin typeface="ＭＳ Ｐゴシック"/>
              <a:ea typeface="ＭＳ Ｐゴシック"/>
            </a:rPr>
            <a:t>WG</a:t>
          </a:r>
          <a:r>
            <a:rPr lang="ja-JP" altLang="en-US" sz="1100" b="0" i="0" u="none" strike="noStrike" baseline="0">
              <a:solidFill>
                <a:srgbClr val="000000"/>
              </a:solidFill>
              <a:latin typeface="ＭＳ Ｐゴシック"/>
              <a:ea typeface="ＭＳ Ｐゴシック"/>
            </a:rPr>
            <a:t>の調査結果に基づき</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150 [g-CO2/g] </a:t>
          </a:r>
          <a:r>
            <a:rPr lang="ja-JP" altLang="en-US" sz="1100" b="0" i="0" u="none" strike="noStrike" baseline="0">
              <a:solidFill>
                <a:srgbClr val="000000"/>
              </a:solidFill>
              <a:latin typeface="ＭＳ Ｐゴシック"/>
              <a:ea typeface="ＭＳ Ｐゴシック"/>
            </a:rPr>
            <a:t>とする</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　数値、報告書など、詳細を事務局にて確認中</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98425</xdr:colOff>
      <xdr:row>111</xdr:row>
      <xdr:rowOff>6350</xdr:rowOff>
    </xdr:from>
    <xdr:to>
      <xdr:col>7</xdr:col>
      <xdr:colOff>98425</xdr:colOff>
      <xdr:row>111</xdr:row>
      <xdr:rowOff>149225</xdr:rowOff>
    </xdr:to>
    <xdr:sp macro="" textlink="">
      <xdr:nvSpPr>
        <xdr:cNvPr id="3" name="Rectangle 4">
          <a:extLst>
            <a:ext uri="{FF2B5EF4-FFF2-40B4-BE49-F238E27FC236}">
              <a16:creationId xmlns="" xmlns:a16="http://schemas.microsoft.com/office/drawing/2014/main" id="{00000000-0008-0000-0300-000003000000}"/>
            </a:ext>
          </a:extLst>
        </xdr:cNvPr>
        <xdr:cNvSpPr>
          <a:spLocks noChangeArrowheads="1"/>
        </xdr:cNvSpPr>
      </xdr:nvSpPr>
      <xdr:spPr bwMode="auto">
        <a:xfrm>
          <a:off x="6299200" y="30181550"/>
          <a:ext cx="0" cy="1428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重電・産業システム機器</a:t>
          </a:r>
          <a:r>
            <a:rPr lang="en-US" altLang="ja-JP" sz="1100" b="0" i="0" u="none" strike="noStrike" baseline="0">
              <a:solidFill>
                <a:srgbClr val="000000"/>
              </a:solidFill>
              <a:latin typeface="ＭＳ Ｐゴシック"/>
              <a:ea typeface="ＭＳ Ｐゴシック"/>
            </a:rPr>
            <a:t>LCA</a:t>
          </a:r>
          <a:r>
            <a:rPr lang="ja-JP" altLang="en-US" sz="1100" b="0" i="0" u="none" strike="noStrike" baseline="0">
              <a:solidFill>
                <a:srgbClr val="000000"/>
              </a:solidFill>
              <a:latin typeface="ＭＳ Ｐゴシック"/>
              <a:ea typeface="ＭＳ Ｐゴシック"/>
            </a:rPr>
            <a:t>検討</a:t>
          </a:r>
          <a:r>
            <a:rPr lang="en-US" altLang="ja-JP" sz="1100" b="0" i="0" u="none" strike="noStrike" baseline="0">
              <a:solidFill>
                <a:srgbClr val="000000"/>
              </a:solidFill>
              <a:latin typeface="ＭＳ Ｐゴシック"/>
              <a:ea typeface="ＭＳ Ｐゴシック"/>
            </a:rPr>
            <a:t>WG</a:t>
          </a:r>
          <a:r>
            <a:rPr lang="ja-JP" altLang="en-US" sz="1100" b="0" i="0" u="none" strike="noStrike" baseline="0">
              <a:solidFill>
                <a:srgbClr val="000000"/>
              </a:solidFill>
              <a:latin typeface="ＭＳ Ｐゴシック"/>
              <a:ea typeface="ＭＳ Ｐゴシック"/>
            </a:rPr>
            <a:t>の調査結果に基づき</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150 [g-CO2/g] </a:t>
          </a:r>
          <a:r>
            <a:rPr lang="ja-JP" altLang="en-US" sz="1100" b="0" i="0" u="none" strike="noStrike" baseline="0">
              <a:solidFill>
                <a:srgbClr val="000000"/>
              </a:solidFill>
              <a:latin typeface="ＭＳ Ｐゴシック"/>
              <a:ea typeface="ＭＳ Ｐゴシック"/>
            </a:rPr>
            <a:t>とする</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　数値、報告書など、詳細を事務局にて確認中</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6</xdr:row>
      <xdr:rowOff>0</xdr:rowOff>
    </xdr:from>
    <xdr:to>
      <xdr:col>5</xdr:col>
      <xdr:colOff>0</xdr:colOff>
      <xdr:row>6</xdr:row>
      <xdr:rowOff>0</xdr:rowOff>
    </xdr:to>
    <xdr:sp macro="" textlink="">
      <xdr:nvSpPr>
        <xdr:cNvPr id="2" name="Rectangle 4">
          <a:extLst>
            <a:ext uri="{FF2B5EF4-FFF2-40B4-BE49-F238E27FC236}">
              <a16:creationId xmlns="" xmlns:a16="http://schemas.microsoft.com/office/drawing/2014/main" id="{00000000-0008-0000-0500-000002000000}"/>
            </a:ext>
          </a:extLst>
        </xdr:cNvPr>
        <xdr:cNvSpPr>
          <a:spLocks noChangeArrowheads="1"/>
        </xdr:cNvSpPr>
      </xdr:nvSpPr>
      <xdr:spPr bwMode="auto">
        <a:xfrm>
          <a:off x="4695825" y="2009775"/>
          <a:ext cx="0" cy="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重電・産業システム機器</a:t>
          </a:r>
          <a:r>
            <a:rPr lang="en-US" altLang="ja-JP" sz="1100" b="0" i="0" u="none" strike="noStrike" baseline="0">
              <a:solidFill>
                <a:srgbClr val="000000"/>
              </a:solidFill>
              <a:latin typeface="ＭＳ Ｐゴシック"/>
              <a:ea typeface="ＭＳ Ｐゴシック"/>
            </a:rPr>
            <a:t>LCA</a:t>
          </a:r>
          <a:r>
            <a:rPr lang="ja-JP" altLang="en-US" sz="1100" b="0" i="0" u="none" strike="noStrike" baseline="0">
              <a:solidFill>
                <a:srgbClr val="000000"/>
              </a:solidFill>
              <a:latin typeface="ＭＳ Ｐゴシック"/>
              <a:ea typeface="ＭＳ Ｐゴシック"/>
            </a:rPr>
            <a:t>検討</a:t>
          </a:r>
          <a:r>
            <a:rPr lang="en-US" altLang="ja-JP" sz="1100" b="0" i="0" u="none" strike="noStrike" baseline="0">
              <a:solidFill>
                <a:srgbClr val="000000"/>
              </a:solidFill>
              <a:latin typeface="ＭＳ Ｐゴシック"/>
              <a:ea typeface="ＭＳ Ｐゴシック"/>
            </a:rPr>
            <a:t>WG</a:t>
          </a:r>
          <a:r>
            <a:rPr lang="ja-JP" altLang="en-US" sz="1100" b="0" i="0" u="none" strike="noStrike" baseline="0">
              <a:solidFill>
                <a:srgbClr val="000000"/>
              </a:solidFill>
              <a:latin typeface="ＭＳ Ｐゴシック"/>
              <a:ea typeface="ＭＳ Ｐゴシック"/>
            </a:rPr>
            <a:t>の調査結果に基づき</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150 [g-CO2/g] </a:t>
          </a:r>
          <a:r>
            <a:rPr lang="ja-JP" altLang="en-US" sz="1100" b="0" i="0" u="none" strike="noStrike" baseline="0">
              <a:solidFill>
                <a:srgbClr val="000000"/>
              </a:solidFill>
              <a:latin typeface="ＭＳ Ｐゴシック"/>
              <a:ea typeface="ＭＳ Ｐゴシック"/>
            </a:rPr>
            <a:t>とする</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　数値、報告書など、詳細を事務局にて確認中</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absolute">
    <xdr:from>
      <xdr:col>1</xdr:col>
      <xdr:colOff>168852</xdr:colOff>
      <xdr:row>17</xdr:row>
      <xdr:rowOff>13856</xdr:rowOff>
    </xdr:from>
    <xdr:to>
      <xdr:col>15</xdr:col>
      <xdr:colOff>179717</xdr:colOff>
      <xdr:row>49</xdr:row>
      <xdr:rowOff>17973</xdr:rowOff>
    </xdr:to>
    <xdr:graphicFrame macro="">
      <xdr:nvGraphicFramePr>
        <xdr:cNvPr id="87067" name="Chart 4">
          <a:extLst>
            <a:ext uri="{FF2B5EF4-FFF2-40B4-BE49-F238E27FC236}">
              <a16:creationId xmlns="" xmlns:a16="http://schemas.microsoft.com/office/drawing/2014/main" id="{00000000-0008-0000-0500-00001B5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628650</xdr:colOff>
      <xdr:row>4</xdr:row>
      <xdr:rowOff>123825</xdr:rowOff>
    </xdr:from>
    <xdr:to>
      <xdr:col>14</xdr:col>
      <xdr:colOff>371475</xdr:colOff>
      <xdr:row>16</xdr:row>
      <xdr:rowOff>28575</xdr:rowOff>
    </xdr:to>
    <xdr:graphicFrame macro="">
      <xdr:nvGraphicFramePr>
        <xdr:cNvPr id="87068" name="グラフ 4">
          <a:extLst>
            <a:ext uri="{FF2B5EF4-FFF2-40B4-BE49-F238E27FC236}">
              <a16:creationId xmlns="" xmlns:a16="http://schemas.microsoft.com/office/drawing/2014/main" id="{00000000-0008-0000-0500-00001C5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269299</xdr:colOff>
      <xdr:row>15</xdr:row>
      <xdr:rowOff>57150</xdr:rowOff>
    </xdr:from>
    <xdr:to>
      <xdr:col>14</xdr:col>
      <xdr:colOff>259774</xdr:colOff>
      <xdr:row>15</xdr:row>
      <xdr:rowOff>352425</xdr:rowOff>
    </xdr:to>
    <xdr:sp macro="" textlink="">
      <xdr:nvSpPr>
        <xdr:cNvPr id="5" name="テキスト ボックス 5">
          <a:extLst>
            <a:ext uri="{FF2B5EF4-FFF2-40B4-BE49-F238E27FC236}">
              <a16:creationId xmlns="" xmlns:a16="http://schemas.microsoft.com/office/drawing/2014/main" id="{00000000-0008-0000-0500-000005000000}"/>
            </a:ext>
          </a:extLst>
        </xdr:cNvPr>
        <xdr:cNvSpPr txBox="1">
          <a:spLocks noChangeArrowheads="1"/>
        </xdr:cNvSpPr>
      </xdr:nvSpPr>
      <xdr:spPr bwMode="auto">
        <a:xfrm>
          <a:off x="8685935" y="6170468"/>
          <a:ext cx="2934566" cy="295275"/>
        </a:xfrm>
        <a:prstGeom prst="rect">
          <a:avLst/>
        </a:prstGeom>
        <a:solidFill>
          <a:srgbClr val="FFFFFF"/>
        </a:solidFill>
        <a:ln>
          <a:noFill/>
        </a:ln>
        <a:extLst/>
      </xdr:spPr>
      <xdr:txBody>
        <a:bodyPr vertOverflow="clip" wrap="square" lIns="36576" tIns="22860" rIns="36576" bIns="0" anchor="t"/>
        <a:lstStyle/>
        <a:p>
          <a:pPr algn="ctr" rtl="0">
            <a:defRPr sz="1000"/>
          </a:pPr>
          <a:r>
            <a:rPr lang="ja-JP" altLang="en-US" sz="1600" b="1" i="0" u="none" strike="noStrike" baseline="0">
              <a:solidFill>
                <a:srgbClr val="FF0000"/>
              </a:solidFill>
              <a:latin typeface="ＭＳ Ｐゴシック"/>
              <a:ea typeface="ＭＳ Ｐゴシック"/>
            </a:rPr>
            <a:t>リサイクル控除分は除く</a:t>
          </a:r>
        </a:p>
      </xdr:txBody>
    </xdr:sp>
    <xdr:clientData/>
  </xdr:twoCellAnchor>
  <xdr:twoCellAnchor>
    <xdr:from>
      <xdr:col>6</xdr:col>
      <xdr:colOff>342900</xdr:colOff>
      <xdr:row>51</xdr:row>
      <xdr:rowOff>9525</xdr:rowOff>
    </xdr:from>
    <xdr:to>
      <xdr:col>12</xdr:col>
      <xdr:colOff>152400</xdr:colOff>
      <xdr:row>58</xdr:row>
      <xdr:rowOff>361950</xdr:rowOff>
    </xdr:to>
    <xdr:graphicFrame macro="">
      <xdr:nvGraphicFramePr>
        <xdr:cNvPr id="87070" name="グラフ 10">
          <a:extLst>
            <a:ext uri="{FF2B5EF4-FFF2-40B4-BE49-F238E27FC236}">
              <a16:creationId xmlns="" xmlns:a16="http://schemas.microsoft.com/office/drawing/2014/main" id="{00000000-0008-0000-0500-00001E5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323850</xdr:colOff>
      <xdr:row>51</xdr:row>
      <xdr:rowOff>9525</xdr:rowOff>
    </xdr:from>
    <xdr:to>
      <xdr:col>17</xdr:col>
      <xdr:colOff>28575</xdr:colOff>
      <xdr:row>58</xdr:row>
      <xdr:rowOff>371475</xdr:rowOff>
    </xdr:to>
    <xdr:graphicFrame macro="">
      <xdr:nvGraphicFramePr>
        <xdr:cNvPr id="87071" name="グラフ 11">
          <a:extLst>
            <a:ext uri="{FF2B5EF4-FFF2-40B4-BE49-F238E27FC236}">
              <a16:creationId xmlns="" xmlns:a16="http://schemas.microsoft.com/office/drawing/2014/main" id="{00000000-0008-0000-0500-00001F5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coinvent.org/" TargetMode="External"/><Relationship Id="rId2" Type="http://schemas.openxmlformats.org/officeDocument/2006/relationships/hyperlink" Target="https://www.aist-riss.jp/softwares/40166/" TargetMode="External"/><Relationship Id="rId1" Type="http://schemas.openxmlformats.org/officeDocument/2006/relationships/hyperlink" Target="mailto:environmental.dept@jema-net.or.j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cger.nies.go.jp/publications/report/d031/jpn/index_j.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env.go.jp/council/former2013/03haiki/y0319-04/mat03-1.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nv.go.jp/council/former2013/03haiki/y0319-04/mat03-1.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U219"/>
  <sheetViews>
    <sheetView showGridLines="0" tabSelected="1" zoomScaleNormal="100" workbookViewId="0"/>
  </sheetViews>
  <sheetFormatPr defaultColWidth="8.875" defaultRowHeight="13.5"/>
  <cols>
    <col min="1" max="6" width="2.75" style="1" customWidth="1"/>
    <col min="7" max="19" width="8.875" style="1"/>
    <col min="20" max="20" width="22.25" style="1" customWidth="1"/>
    <col min="21" max="21" width="43.875" style="1" customWidth="1"/>
    <col min="22" max="16384" width="8.875" style="1"/>
  </cols>
  <sheetData>
    <row r="1" spans="2:21">
      <c r="K1" s="410"/>
      <c r="L1" s="410"/>
    </row>
    <row r="2" spans="2:21" ht="23.25">
      <c r="B2" s="15" t="s">
        <v>534</v>
      </c>
    </row>
    <row r="3" spans="2:21" ht="18.75">
      <c r="B3" s="15" t="s">
        <v>196</v>
      </c>
    </row>
    <row r="6" spans="2:21">
      <c r="B6" s="409" t="s">
        <v>197</v>
      </c>
    </row>
    <row r="7" spans="2:21" ht="15.75">
      <c r="B7" s="168" t="s">
        <v>443</v>
      </c>
    </row>
    <row r="8" spans="2:21" ht="16.5">
      <c r="B8" s="168" t="s">
        <v>444</v>
      </c>
    </row>
    <row r="9" spans="2:21">
      <c r="B9" s="168" t="s">
        <v>408</v>
      </c>
    </row>
    <row r="10" spans="2:21">
      <c r="B10" s="1" t="s">
        <v>508</v>
      </c>
    </row>
    <row r="12" spans="2:21" ht="17.25">
      <c r="B12" s="320" t="s">
        <v>220</v>
      </c>
      <c r="C12" s="1" t="s">
        <v>242</v>
      </c>
    </row>
    <row r="13" spans="2:21" ht="17.25">
      <c r="B13" s="320" t="s">
        <v>220</v>
      </c>
      <c r="C13" s="1" t="s">
        <v>198</v>
      </c>
    </row>
    <row r="14" spans="2:21" ht="17.25">
      <c r="B14" s="320" t="s">
        <v>220</v>
      </c>
      <c r="C14" s="1" t="s">
        <v>199</v>
      </c>
    </row>
    <row r="15" spans="2:21" ht="17.25">
      <c r="B15" s="320" t="s">
        <v>220</v>
      </c>
      <c r="C15" s="1" t="s">
        <v>349</v>
      </c>
      <c r="U15"/>
    </row>
    <row r="16" spans="2:21" ht="17.25">
      <c r="B16" s="320"/>
      <c r="C16" s="1" t="s">
        <v>350</v>
      </c>
    </row>
    <row r="17" spans="2:21" ht="17.25">
      <c r="B17" s="320" t="s">
        <v>220</v>
      </c>
      <c r="C17" s="1" t="s">
        <v>351</v>
      </c>
    </row>
    <row r="18" spans="2:21" ht="15.75" customHeight="1">
      <c r="B18" s="320"/>
      <c r="C18" s="1" t="s">
        <v>352</v>
      </c>
    </row>
    <row r="19" spans="2:21" ht="15.75" customHeight="1">
      <c r="B19" s="320" t="s">
        <v>462</v>
      </c>
      <c r="C19" s="1" t="s">
        <v>461</v>
      </c>
    </row>
    <row r="20" spans="2:21" ht="15.75" customHeight="1">
      <c r="B20" s="320"/>
      <c r="C20" s="1" t="s">
        <v>509</v>
      </c>
    </row>
    <row r="21" spans="2:21" ht="15.75" customHeight="1">
      <c r="B21" s="320"/>
      <c r="C21" s="1" t="s">
        <v>510</v>
      </c>
    </row>
    <row r="22" spans="2:21" ht="15.75" customHeight="1">
      <c r="B22" s="320"/>
    </row>
    <row r="23" spans="2:21">
      <c r="B23" s="409" t="s">
        <v>324</v>
      </c>
    </row>
    <row r="24" spans="2:21">
      <c r="C24" s="1" t="s">
        <v>432</v>
      </c>
      <c r="U24"/>
    </row>
    <row r="25" spans="2:21">
      <c r="C25" s="1" t="s">
        <v>433</v>
      </c>
      <c r="Q25" s="356"/>
      <c r="U25"/>
    </row>
    <row r="26" spans="2:21">
      <c r="C26" s="1" t="s">
        <v>353</v>
      </c>
      <c r="U26"/>
    </row>
    <row r="27" spans="2:21">
      <c r="D27" s="371" t="s">
        <v>354</v>
      </c>
      <c r="U27"/>
    </row>
    <row r="28" spans="2:21">
      <c r="D28" s="321"/>
      <c r="E28" s="322" t="s">
        <v>355</v>
      </c>
      <c r="U28"/>
    </row>
    <row r="29" spans="2:21">
      <c r="D29" s="371" t="s">
        <v>356</v>
      </c>
      <c r="U29"/>
    </row>
    <row r="30" spans="2:21">
      <c r="D30" s="321"/>
      <c r="E30" s="322" t="s">
        <v>357</v>
      </c>
      <c r="U30"/>
    </row>
    <row r="31" spans="2:21">
      <c r="D31" s="371" t="s">
        <v>358</v>
      </c>
      <c r="U31"/>
    </row>
    <row r="32" spans="2:21">
      <c r="D32" s="321"/>
      <c r="E32" s="322" t="s">
        <v>359</v>
      </c>
      <c r="U32"/>
    </row>
    <row r="33" spans="2:7" ht="17.25">
      <c r="B33" s="324"/>
      <c r="D33" s="1" t="s">
        <v>360</v>
      </c>
    </row>
    <row r="34" spans="2:7" ht="17.25">
      <c r="B34" s="324"/>
      <c r="D34" s="14"/>
      <c r="E34" s="1" t="s">
        <v>442</v>
      </c>
    </row>
    <row r="35" spans="2:7" ht="17.25">
      <c r="B35" s="324"/>
      <c r="D35" s="14"/>
      <c r="E35" s="1" t="s">
        <v>361</v>
      </c>
    </row>
    <row r="36" spans="2:7" ht="17.25">
      <c r="B36" s="324"/>
      <c r="D36" s="14"/>
      <c r="E36" s="1" t="s">
        <v>362</v>
      </c>
    </row>
    <row r="37" spans="2:7" ht="17.25">
      <c r="B37" s="324"/>
      <c r="D37" s="1" t="s">
        <v>325</v>
      </c>
    </row>
    <row r="38" spans="2:7" ht="17.25">
      <c r="B38" s="324"/>
      <c r="D38" s="1" t="s">
        <v>463</v>
      </c>
    </row>
    <row r="39" spans="2:7" ht="17.25">
      <c r="B39" s="324"/>
      <c r="G39" s="1" t="s">
        <v>464</v>
      </c>
    </row>
    <row r="40" spans="2:7" ht="17.25">
      <c r="B40" s="324"/>
      <c r="D40" s="1" t="s">
        <v>527</v>
      </c>
    </row>
    <row r="41" spans="2:7" ht="17.25">
      <c r="B41" s="324"/>
      <c r="G41" s="1" t="s">
        <v>528</v>
      </c>
    </row>
    <row r="42" spans="2:7" ht="17.25">
      <c r="B42" s="324"/>
      <c r="G42" s="1" t="s">
        <v>465</v>
      </c>
    </row>
    <row r="43" spans="2:7" ht="17.25" hidden="1">
      <c r="B43" s="324"/>
      <c r="D43" s="1" t="s">
        <v>340</v>
      </c>
    </row>
    <row r="44" spans="2:7" ht="17.25" hidden="1">
      <c r="B44" s="324"/>
      <c r="D44" s="1" t="s">
        <v>363</v>
      </c>
    </row>
    <row r="45" spans="2:7" ht="17.25" hidden="1">
      <c r="B45" s="324"/>
      <c r="C45" s="14"/>
      <c r="E45" s="1" t="s">
        <v>407</v>
      </c>
    </row>
    <row r="47" spans="2:7" ht="16.5">
      <c r="B47" s="409" t="s">
        <v>526</v>
      </c>
    </row>
    <row r="48" spans="2:7">
      <c r="C48" s="1" t="s">
        <v>521</v>
      </c>
    </row>
    <row r="50" spans="3:9">
      <c r="C50" s="1" t="s">
        <v>200</v>
      </c>
    </row>
    <row r="51" spans="3:9">
      <c r="C51" s="2" t="s">
        <v>243</v>
      </c>
      <c r="D51" s="3"/>
      <c r="E51" s="3"/>
      <c r="F51" s="3"/>
      <c r="G51" s="3"/>
      <c r="H51" s="3"/>
      <c r="I51" s="4"/>
    </row>
    <row r="52" spans="3:9">
      <c r="C52" s="5" t="s">
        <v>244</v>
      </c>
      <c r="D52" s="6"/>
      <c r="E52" s="6"/>
      <c r="F52" s="6"/>
      <c r="G52" s="6"/>
      <c r="H52" s="6"/>
      <c r="I52" s="7"/>
    </row>
    <row r="53" spans="3:9">
      <c r="C53" s="8" t="s">
        <v>201</v>
      </c>
      <c r="D53" s="9"/>
      <c r="E53" s="9"/>
      <c r="F53" s="9"/>
      <c r="G53" s="9"/>
      <c r="H53" s="9"/>
      <c r="I53" s="10"/>
    </row>
    <row r="54" spans="3:9">
      <c r="C54" s="11" t="s">
        <v>202</v>
      </c>
      <c r="D54" s="12"/>
      <c r="E54" s="12"/>
      <c r="F54" s="12"/>
      <c r="G54" s="12"/>
      <c r="H54" s="12"/>
      <c r="I54" s="13"/>
    </row>
    <row r="66" spans="3:5">
      <c r="C66" s="1" t="s">
        <v>203</v>
      </c>
    </row>
    <row r="67" spans="3:5">
      <c r="C67" s="1" t="s">
        <v>522</v>
      </c>
    </row>
    <row r="68" spans="3:5">
      <c r="D68" s="1" t="s">
        <v>204</v>
      </c>
    </row>
    <row r="69" spans="3:5" ht="16.5">
      <c r="D69" s="1" t="s">
        <v>416</v>
      </c>
    </row>
    <row r="70" spans="3:5" ht="17.25">
      <c r="C70" s="320" t="s">
        <v>308</v>
      </c>
      <c r="D70" s="1" t="s">
        <v>307</v>
      </c>
    </row>
    <row r="71" spans="3:5">
      <c r="E71" s="1" t="s">
        <v>228</v>
      </c>
    </row>
    <row r="72" spans="3:5" ht="17.25">
      <c r="C72" s="320" t="s">
        <v>308</v>
      </c>
      <c r="D72" s="1" t="s">
        <v>309</v>
      </c>
    </row>
    <row r="73" spans="3:5">
      <c r="E73" s="1" t="s">
        <v>364</v>
      </c>
    </row>
    <row r="74" spans="3:5">
      <c r="E74" s="1" t="s">
        <v>529</v>
      </c>
    </row>
    <row r="75" spans="3:5">
      <c r="E75" s="1" t="s">
        <v>530</v>
      </c>
    </row>
    <row r="76" spans="3:5">
      <c r="E76" s="1" t="s">
        <v>512</v>
      </c>
    </row>
    <row r="77" spans="3:5" ht="17.25">
      <c r="C77" s="320" t="s">
        <v>308</v>
      </c>
      <c r="D77" s="1" t="s">
        <v>310</v>
      </c>
    </row>
    <row r="78" spans="3:5">
      <c r="E78" s="1" t="s">
        <v>365</v>
      </c>
    </row>
    <row r="79" spans="3:5">
      <c r="E79" s="1" t="s">
        <v>366</v>
      </c>
    </row>
    <row r="80" spans="3:5" ht="17.25">
      <c r="C80" s="320" t="s">
        <v>308</v>
      </c>
      <c r="D80" s="1" t="s">
        <v>311</v>
      </c>
    </row>
    <row r="81" spans="3:5">
      <c r="E81" s="1" t="s">
        <v>367</v>
      </c>
    </row>
    <row r="82" spans="3:5">
      <c r="E82" s="1" t="s">
        <v>417</v>
      </c>
    </row>
    <row r="83" spans="3:5">
      <c r="E83" s="1" t="s">
        <v>418</v>
      </c>
    </row>
    <row r="84" spans="3:5" ht="17.25">
      <c r="C84" s="320" t="s">
        <v>308</v>
      </c>
      <c r="D84" s="1" t="s">
        <v>312</v>
      </c>
    </row>
    <row r="85" spans="3:5">
      <c r="E85" s="1" t="s">
        <v>327</v>
      </c>
    </row>
    <row r="86" spans="3:5" ht="17.25">
      <c r="C86" s="320" t="s">
        <v>308</v>
      </c>
      <c r="D86" s="1" t="s">
        <v>313</v>
      </c>
    </row>
    <row r="87" spans="3:5">
      <c r="E87" s="1" t="s">
        <v>326</v>
      </c>
    </row>
    <row r="88" spans="3:5" ht="17.25">
      <c r="C88" s="320" t="s">
        <v>338</v>
      </c>
      <c r="D88" s="1" t="s">
        <v>339</v>
      </c>
    </row>
    <row r="89" spans="3:5">
      <c r="E89" s="1" t="s">
        <v>511</v>
      </c>
    </row>
    <row r="90" spans="3:5" ht="16.5">
      <c r="E90" s="1" t="s">
        <v>531</v>
      </c>
    </row>
    <row r="91" spans="3:5">
      <c r="E91" s="1" t="s">
        <v>513</v>
      </c>
    </row>
    <row r="92" spans="3:5" ht="17.25">
      <c r="C92" s="320" t="s">
        <v>308</v>
      </c>
      <c r="D92" s="1" t="s">
        <v>314</v>
      </c>
    </row>
    <row r="93" spans="3:5">
      <c r="E93" s="1" t="s">
        <v>205</v>
      </c>
    </row>
    <row r="94" spans="3:5">
      <c r="E94" s="1" t="s">
        <v>514</v>
      </c>
    </row>
    <row r="95" spans="3:5">
      <c r="E95" s="1" t="s">
        <v>515</v>
      </c>
    </row>
    <row r="97" spans="3:21">
      <c r="C97" s="1" t="s">
        <v>523</v>
      </c>
    </row>
    <row r="98" spans="3:21" ht="16.5">
      <c r="D98" s="1" t="s">
        <v>419</v>
      </c>
    </row>
    <row r="99" spans="3:21">
      <c r="D99" s="1" t="s">
        <v>368</v>
      </c>
    </row>
    <row r="100" spans="3:21" ht="16.5">
      <c r="D100" s="1" t="s">
        <v>454</v>
      </c>
    </row>
    <row r="101" spans="3:21">
      <c r="D101" s="1" t="s">
        <v>206</v>
      </c>
    </row>
    <row r="102" spans="3:21">
      <c r="E102" s="1" t="s">
        <v>207</v>
      </c>
    </row>
    <row r="103" spans="3:21">
      <c r="E103" s="1" t="s">
        <v>208</v>
      </c>
    </row>
    <row r="104" spans="3:21">
      <c r="E104" s="1" t="s">
        <v>209</v>
      </c>
    </row>
    <row r="106" spans="3:21">
      <c r="D106" s="1" t="s">
        <v>315</v>
      </c>
      <c r="F106" s="1" t="s">
        <v>369</v>
      </c>
      <c r="U106"/>
    </row>
    <row r="107" spans="3:21">
      <c r="F107" s="1" t="s">
        <v>370</v>
      </c>
      <c r="U107"/>
    </row>
    <row r="108" spans="3:21">
      <c r="F108" s="1" t="s">
        <v>371</v>
      </c>
      <c r="U108"/>
    </row>
    <row r="109" spans="3:21">
      <c r="D109" s="1" t="s">
        <v>525</v>
      </c>
      <c r="F109" s="1" t="s">
        <v>372</v>
      </c>
      <c r="U109"/>
    </row>
    <row r="110" spans="3:21">
      <c r="F110" s="1" t="s">
        <v>373</v>
      </c>
      <c r="U110"/>
    </row>
    <row r="112" spans="3:21">
      <c r="C112" s="1" t="s">
        <v>524</v>
      </c>
    </row>
    <row r="113" spans="3:21" ht="17.25">
      <c r="C113" s="320" t="s">
        <v>308</v>
      </c>
      <c r="D113" s="1" t="s">
        <v>210</v>
      </c>
    </row>
    <row r="114" spans="3:21" ht="16.5">
      <c r="D114" s="1" t="s">
        <v>420</v>
      </c>
    </row>
    <row r="115" spans="3:21">
      <c r="D115" s="1" t="s">
        <v>211</v>
      </c>
    </row>
    <row r="116" spans="3:21" ht="15.75">
      <c r="E116" s="1" t="s">
        <v>421</v>
      </c>
    </row>
    <row r="117" spans="3:21">
      <c r="D117" s="1" t="s">
        <v>206</v>
      </c>
    </row>
    <row r="118" spans="3:21">
      <c r="E118" s="1" t="s">
        <v>374</v>
      </c>
    </row>
    <row r="119" spans="3:21">
      <c r="E119" s="1" t="s">
        <v>375</v>
      </c>
    </row>
    <row r="120" spans="3:21" ht="17.25">
      <c r="C120" s="320" t="s">
        <v>308</v>
      </c>
      <c r="D120" s="1" t="s">
        <v>297</v>
      </c>
    </row>
    <row r="121" spans="3:21" ht="16.5">
      <c r="D121" s="1" t="s">
        <v>422</v>
      </c>
      <c r="U121"/>
    </row>
    <row r="122" spans="3:21">
      <c r="D122" s="1" t="s">
        <v>293</v>
      </c>
      <c r="U122"/>
    </row>
    <row r="123" spans="3:21">
      <c r="E123" s="1" t="s">
        <v>516</v>
      </c>
      <c r="U123"/>
    </row>
    <row r="124" spans="3:21">
      <c r="E124" s="1" t="s">
        <v>517</v>
      </c>
      <c r="U124"/>
    </row>
    <row r="125" spans="3:21">
      <c r="E125" s="168" t="s">
        <v>518</v>
      </c>
    </row>
    <row r="126" spans="3:21">
      <c r="E126" s="168" t="s">
        <v>519</v>
      </c>
    </row>
    <row r="127" spans="3:21">
      <c r="E127" s="1" t="s">
        <v>294</v>
      </c>
    </row>
    <row r="128" spans="3:21">
      <c r="E128" s="1" t="s">
        <v>376</v>
      </c>
    </row>
    <row r="129" spans="3:5" ht="16.5">
      <c r="E129" s="1" t="s">
        <v>441</v>
      </c>
    </row>
    <row r="131" spans="3:5" ht="17.25">
      <c r="C131" s="320" t="s">
        <v>308</v>
      </c>
      <c r="D131" s="1" t="s">
        <v>298</v>
      </c>
    </row>
    <row r="132" spans="3:5" ht="16.5">
      <c r="D132" s="1" t="s">
        <v>328</v>
      </c>
    </row>
    <row r="133" spans="3:5">
      <c r="D133" s="1" t="s">
        <v>329</v>
      </c>
    </row>
    <row r="134" spans="3:5">
      <c r="E134" s="1" t="s">
        <v>377</v>
      </c>
    </row>
    <row r="135" spans="3:5">
      <c r="E135" s="1" t="s">
        <v>434</v>
      </c>
    </row>
    <row r="136" spans="3:5" ht="16.5">
      <c r="E136" s="1" t="s">
        <v>378</v>
      </c>
    </row>
    <row r="137" spans="3:5" ht="16.5">
      <c r="E137" s="1" t="s">
        <v>423</v>
      </c>
    </row>
    <row r="138" spans="3:5">
      <c r="E138" s="1" t="s">
        <v>379</v>
      </c>
    </row>
    <row r="139" spans="3:5">
      <c r="E139" s="1" t="s">
        <v>380</v>
      </c>
    </row>
    <row r="140" spans="3:5" ht="16.5">
      <c r="E140" s="1" t="s">
        <v>330</v>
      </c>
    </row>
    <row r="141" spans="3:5">
      <c r="E141" s="1" t="s">
        <v>381</v>
      </c>
    </row>
    <row r="142" spans="3:5">
      <c r="E142" s="1" t="s">
        <v>382</v>
      </c>
    </row>
    <row r="143" spans="3:5">
      <c r="E143" s="1" t="s">
        <v>383</v>
      </c>
    </row>
    <row r="144" spans="3:5">
      <c r="E144" s="1" t="s">
        <v>384</v>
      </c>
    </row>
    <row r="145" spans="3:21">
      <c r="E145" s="1" t="s">
        <v>299</v>
      </c>
    </row>
    <row r="147" spans="3:21">
      <c r="C147" s="1" t="s">
        <v>221</v>
      </c>
    </row>
    <row r="148" spans="3:21" ht="16.5">
      <c r="D148" s="1" t="s">
        <v>306</v>
      </c>
    </row>
    <row r="149" spans="3:21">
      <c r="D149" s="1" t="s">
        <v>212</v>
      </c>
    </row>
    <row r="150" spans="3:21">
      <c r="D150" s="1" t="s">
        <v>316</v>
      </c>
      <c r="U150"/>
    </row>
    <row r="151" spans="3:21">
      <c r="E151" s="1" t="s">
        <v>424</v>
      </c>
      <c r="U151"/>
    </row>
    <row r="152" spans="3:21">
      <c r="E152" s="1" t="s">
        <v>385</v>
      </c>
      <c r="U152"/>
    </row>
    <row r="153" spans="3:21">
      <c r="E153" s="1" t="s">
        <v>386</v>
      </c>
      <c r="U153"/>
    </row>
    <row r="154" spans="3:21">
      <c r="E154" s="1" t="s">
        <v>389</v>
      </c>
      <c r="U154"/>
    </row>
    <row r="155" spans="3:21">
      <c r="E155" s="1" t="s">
        <v>390</v>
      </c>
      <c r="U155"/>
    </row>
    <row r="156" spans="3:21">
      <c r="U156"/>
    </row>
    <row r="157" spans="3:21">
      <c r="C157" s="1" t="s">
        <v>222</v>
      </c>
    </row>
    <row r="158" spans="3:21" ht="16.5">
      <c r="D158" s="1" t="s">
        <v>425</v>
      </c>
    </row>
    <row r="159" spans="3:21">
      <c r="D159" s="1" t="s">
        <v>190</v>
      </c>
    </row>
    <row r="160" spans="3:21">
      <c r="D160" s="1" t="s">
        <v>206</v>
      </c>
    </row>
    <row r="161" spans="3:21">
      <c r="E161" s="1" t="s">
        <v>231</v>
      </c>
    </row>
    <row r="162" spans="3:21">
      <c r="E162" s="1" t="s">
        <v>387</v>
      </c>
    </row>
    <row r="163" spans="3:21">
      <c r="E163" s="1" t="s">
        <v>388</v>
      </c>
      <c r="U163"/>
    </row>
    <row r="165" spans="3:21">
      <c r="C165" s="1" t="s">
        <v>223</v>
      </c>
    </row>
    <row r="166" spans="3:21" ht="17.25">
      <c r="C166" s="320" t="s">
        <v>308</v>
      </c>
      <c r="D166" s="1" t="s">
        <v>213</v>
      </c>
    </row>
    <row r="167" spans="3:21" ht="16.5">
      <c r="E167" s="1" t="s">
        <v>426</v>
      </c>
    </row>
    <row r="168" spans="3:21">
      <c r="E168" s="1" t="s">
        <v>212</v>
      </c>
    </row>
    <row r="169" spans="3:21">
      <c r="E169" s="1" t="s">
        <v>232</v>
      </c>
    </row>
    <row r="170" spans="3:21">
      <c r="F170" s="1" t="s">
        <v>391</v>
      </c>
    </row>
    <row r="171" spans="3:21">
      <c r="F171" s="1" t="s">
        <v>392</v>
      </c>
    </row>
    <row r="172" spans="3:21" ht="17.25">
      <c r="C172" s="320" t="s">
        <v>308</v>
      </c>
      <c r="D172" s="1" t="s">
        <v>214</v>
      </c>
    </row>
    <row r="173" spans="3:21" ht="16.5">
      <c r="E173" s="1" t="s">
        <v>427</v>
      </c>
    </row>
    <row r="174" spans="3:21">
      <c r="E174" s="1" t="s">
        <v>227</v>
      </c>
    </row>
    <row r="175" spans="3:21">
      <c r="E175" s="1" t="s">
        <v>206</v>
      </c>
    </row>
    <row r="176" spans="3:21">
      <c r="F176" s="1" t="s">
        <v>393</v>
      </c>
    </row>
    <row r="177" spans="3:21">
      <c r="F177" s="1" t="s">
        <v>394</v>
      </c>
    </row>
    <row r="178" spans="3:21" ht="17.25">
      <c r="C178" s="320" t="s">
        <v>308</v>
      </c>
      <c r="D178" s="1" t="s">
        <v>215</v>
      </c>
    </row>
    <row r="179" spans="3:21" ht="16.5">
      <c r="E179" s="1" t="s">
        <v>428</v>
      </c>
    </row>
    <row r="180" spans="3:21">
      <c r="E180" s="1" t="s">
        <v>216</v>
      </c>
    </row>
    <row r="181" spans="3:21">
      <c r="F181" s="356" t="s">
        <v>437</v>
      </c>
    </row>
    <row r="182" spans="3:21">
      <c r="F182" s="356" t="s">
        <v>395</v>
      </c>
    </row>
    <row r="183" spans="3:21">
      <c r="E183" s="1" t="s">
        <v>217</v>
      </c>
    </row>
    <row r="184" spans="3:21">
      <c r="F184" s="1" t="s">
        <v>429</v>
      </c>
      <c r="U184"/>
    </row>
    <row r="185" spans="3:21">
      <c r="F185" s="1" t="s">
        <v>396</v>
      </c>
      <c r="U185"/>
    </row>
    <row r="186" spans="3:21">
      <c r="F186" s="1" t="s">
        <v>331</v>
      </c>
      <c r="U186"/>
    </row>
    <row r="187" spans="3:21" ht="17.25">
      <c r="C187" s="320" t="s">
        <v>308</v>
      </c>
      <c r="D187" s="1" t="s">
        <v>218</v>
      </c>
      <c r="U187"/>
    </row>
    <row r="188" spans="3:21" ht="16.5">
      <c r="E188" s="1" t="s">
        <v>430</v>
      </c>
      <c r="U188"/>
    </row>
    <row r="189" spans="3:21">
      <c r="E189" s="1" t="s">
        <v>217</v>
      </c>
      <c r="U189"/>
    </row>
    <row r="190" spans="3:21">
      <c r="F190" s="1" t="s">
        <v>397</v>
      </c>
      <c r="U190"/>
    </row>
    <row r="191" spans="3:21">
      <c r="F191" s="1" t="s">
        <v>399</v>
      </c>
      <c r="U191"/>
    </row>
    <row r="192" spans="3:21">
      <c r="F192" s="1" t="s">
        <v>398</v>
      </c>
      <c r="U192"/>
    </row>
    <row r="193" spans="3:21" ht="17.25">
      <c r="C193" s="320" t="s">
        <v>308</v>
      </c>
      <c r="D193" s="1" t="s">
        <v>195</v>
      </c>
      <c r="U193"/>
    </row>
    <row r="194" spans="3:21" ht="16.5">
      <c r="E194" s="1" t="s">
        <v>431</v>
      </c>
      <c r="U194"/>
    </row>
    <row r="195" spans="3:21">
      <c r="E195" s="1" t="s">
        <v>219</v>
      </c>
      <c r="U195"/>
    </row>
    <row r="196" spans="3:21">
      <c r="E196" s="1" t="s">
        <v>217</v>
      </c>
      <c r="U196"/>
    </row>
    <row r="197" spans="3:21">
      <c r="F197" s="1" t="s">
        <v>317</v>
      </c>
      <c r="G197" s="1" t="s">
        <v>400</v>
      </c>
      <c r="U197"/>
    </row>
    <row r="198" spans="3:21">
      <c r="G198" s="1" t="s">
        <v>401</v>
      </c>
      <c r="U198"/>
    </row>
    <row r="199" spans="3:21">
      <c r="G199" s="1" t="s">
        <v>402</v>
      </c>
      <c r="U199"/>
    </row>
    <row r="200" spans="3:21">
      <c r="G200" s="1" t="s">
        <v>404</v>
      </c>
      <c r="U200"/>
    </row>
    <row r="201" spans="3:21">
      <c r="G201" s="1" t="s">
        <v>403</v>
      </c>
      <c r="U201"/>
    </row>
    <row r="202" spans="3:21">
      <c r="G202" s="1" t="s">
        <v>305</v>
      </c>
      <c r="U202"/>
    </row>
    <row r="203" spans="3:21">
      <c r="G203" s="1" t="s">
        <v>405</v>
      </c>
      <c r="U203"/>
    </row>
    <row r="204" spans="3:21">
      <c r="G204" s="1" t="s">
        <v>406</v>
      </c>
      <c r="U204"/>
    </row>
    <row r="205" spans="3:21">
      <c r="F205" s="1" t="s">
        <v>318</v>
      </c>
      <c r="G205" s="1" t="s">
        <v>435</v>
      </c>
      <c r="U205"/>
    </row>
    <row r="206" spans="3:21">
      <c r="G206" s="168" t="s">
        <v>436</v>
      </c>
      <c r="U206"/>
    </row>
    <row r="207" spans="3:21">
      <c r="F207" s="1" t="s">
        <v>317</v>
      </c>
      <c r="G207" s="1" t="s">
        <v>319</v>
      </c>
      <c r="U207"/>
    </row>
    <row r="209" spans="3:10">
      <c r="C209" s="1" t="s">
        <v>520</v>
      </c>
    </row>
    <row r="210" spans="3:10">
      <c r="D210" s="1" t="s">
        <v>233</v>
      </c>
    </row>
    <row r="214" spans="3:10">
      <c r="D214" s="399" t="s">
        <v>320</v>
      </c>
      <c r="E214" s="400"/>
      <c r="F214" s="400"/>
      <c r="G214" s="400"/>
      <c r="H214" s="400"/>
      <c r="I214" s="400"/>
      <c r="J214" s="401"/>
    </row>
    <row r="215" spans="3:10">
      <c r="D215" s="402" t="s">
        <v>321</v>
      </c>
      <c r="E215" s="403"/>
      <c r="F215" s="403"/>
      <c r="G215" s="403"/>
      <c r="H215" s="403"/>
      <c r="I215" s="403"/>
      <c r="J215" s="404"/>
    </row>
    <row r="216" spans="3:10">
      <c r="D216" s="402" t="s">
        <v>322</v>
      </c>
      <c r="E216" s="403"/>
      <c r="F216" s="403"/>
      <c r="G216" s="403"/>
      <c r="H216" s="403"/>
      <c r="I216" s="403"/>
      <c r="J216" s="404"/>
    </row>
    <row r="217" spans="3:10">
      <c r="D217" s="405" t="s">
        <v>450</v>
      </c>
      <c r="E217" s="406"/>
      <c r="F217" s="406"/>
      <c r="G217" s="407" t="s">
        <v>323</v>
      </c>
      <c r="H217" s="406"/>
      <c r="I217" s="406"/>
      <c r="J217" s="408"/>
    </row>
    <row r="219" spans="3:10">
      <c r="F219"/>
      <c r="G219"/>
      <c r="H219"/>
      <c r="I219"/>
      <c r="J219"/>
    </row>
  </sheetData>
  <mergeCells count="1">
    <mergeCell ref="K1:L1"/>
  </mergeCells>
  <phoneticPr fontId="3"/>
  <hyperlinks>
    <hyperlink ref="G217" r:id="rId1"/>
    <hyperlink ref="E28" r:id="rId2"/>
    <hyperlink ref="E30" r:id="rId3"/>
    <hyperlink ref="E32" r:id="rId4"/>
  </hyperlinks>
  <pageMargins left="0.7" right="0.7" top="0.75" bottom="0.75" header="0.3" footer="0.3"/>
  <pageSetup paperSize="9" scale="64"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8"/>
  <sheetViews>
    <sheetView topLeftCell="A4" zoomScale="80" zoomScaleNormal="80" workbookViewId="0">
      <selection activeCell="F11" sqref="F11"/>
    </sheetView>
  </sheetViews>
  <sheetFormatPr defaultRowHeight="13.5"/>
  <cols>
    <col min="1" max="1" width="3.625" style="1" customWidth="1"/>
    <col min="2" max="2" width="24.5" style="1" customWidth="1"/>
    <col min="3" max="3" width="59.5" style="1" customWidth="1"/>
    <col min="4" max="4" width="4.125" style="1" customWidth="1"/>
    <col min="5" max="16384" width="9" style="1"/>
  </cols>
  <sheetData>
    <row r="1" spans="2:3" ht="27.75" customHeight="1"/>
    <row r="2" spans="2:3" ht="27.75" customHeight="1"/>
    <row r="3" spans="2:3" ht="49.5" customHeight="1">
      <c r="B3" s="411" t="s">
        <v>245</v>
      </c>
      <c r="C3" s="411"/>
    </row>
    <row r="4" spans="2:3" ht="42" customHeight="1">
      <c r="B4" s="413" t="s">
        <v>538</v>
      </c>
      <c r="C4" s="413"/>
    </row>
    <row r="5" spans="2:3" ht="27.75" customHeight="1"/>
    <row r="6" spans="2:3" ht="27.75" customHeight="1">
      <c r="B6" s="16"/>
    </row>
    <row r="7" spans="2:3" ht="27.75" customHeight="1" thickBot="1"/>
    <row r="8" spans="2:3" ht="39.950000000000003" customHeight="1" thickBot="1">
      <c r="B8" s="17" t="s">
        <v>183</v>
      </c>
      <c r="C8" s="325"/>
    </row>
    <row r="9" spans="2:3" ht="39.950000000000003" customHeight="1" thickBot="1">
      <c r="B9" s="17" t="s">
        <v>72</v>
      </c>
      <c r="C9" s="357" t="str">
        <f>'1.2 算出条件'!D21</f>
        <v>国内</v>
      </c>
    </row>
    <row r="10" spans="2:3" ht="20.100000000000001" customHeight="1" thickBot="1">
      <c r="B10" s="18"/>
    </row>
    <row r="11" spans="2:3" ht="39.950000000000003" customHeight="1" thickBot="1">
      <c r="B11" s="17" t="s">
        <v>54</v>
      </c>
      <c r="C11" s="326"/>
    </row>
    <row r="12" spans="2:3" ht="39.950000000000003" customHeight="1" thickBot="1">
      <c r="B12" s="17" t="s">
        <v>55</v>
      </c>
      <c r="C12" s="326"/>
    </row>
    <row r="13" spans="2:3" ht="20.100000000000001" customHeight="1" thickBot="1"/>
    <row r="14" spans="2:3" ht="39.950000000000003" customHeight="1" thickBot="1">
      <c r="B14" s="17" t="s">
        <v>56</v>
      </c>
      <c r="C14" s="327" t="s">
        <v>540</v>
      </c>
    </row>
    <row r="15" spans="2:3" ht="38.25" customHeight="1"/>
    <row r="16" spans="2:3" ht="38.25" customHeight="1"/>
    <row r="17" spans="2:3" ht="38.25" customHeight="1"/>
    <row r="18" spans="2:3" ht="38.25" customHeight="1"/>
    <row r="19" spans="2:3" ht="33" customHeight="1">
      <c r="B19" s="412" t="s">
        <v>73</v>
      </c>
      <c r="C19" s="412"/>
    </row>
    <row r="27" spans="2:3" ht="24.75" customHeight="1">
      <c r="B27" s="19" t="s">
        <v>159</v>
      </c>
    </row>
    <row r="28" spans="2:3" ht="14.25">
      <c r="B28" s="19" t="s">
        <v>532</v>
      </c>
    </row>
  </sheetData>
  <mergeCells count="3">
    <mergeCell ref="B3:C3"/>
    <mergeCell ref="B19:C19"/>
    <mergeCell ref="B4:C4"/>
  </mergeCells>
  <phoneticPr fontId="3"/>
  <pageMargins left="0.70866141732283472" right="0.39370078740157483" top="0.74803149606299213" bottom="0.74803149606299213" header="0.31496062992125984" footer="0.31496062992125984"/>
  <pageSetup paperSize="9"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D8" sqref="D8"/>
    </sheetView>
  </sheetViews>
  <sheetFormatPr defaultRowHeight="13.5"/>
  <cols>
    <col min="1" max="1" width="3.375" style="20" customWidth="1"/>
    <col min="2" max="4" width="15.625" style="20" customWidth="1"/>
    <col min="5" max="5" width="15.625" style="21" customWidth="1"/>
    <col min="6" max="6" width="15.625" style="20" customWidth="1"/>
    <col min="7" max="7" width="20.75" style="20" customWidth="1"/>
    <col min="8" max="8" width="4.625" style="20" customWidth="1"/>
    <col min="9" max="10" width="9.5" style="20" customWidth="1"/>
    <col min="11" max="11" width="9.5" style="1" customWidth="1"/>
    <col min="12" max="12" width="24.5" style="1" customWidth="1"/>
    <col min="13" max="16384" width="9" style="1"/>
  </cols>
  <sheetData>
    <row r="1" spans="1:13" ht="27" customHeight="1">
      <c r="A1" s="453" t="s">
        <v>535</v>
      </c>
      <c r="B1" s="453"/>
      <c r="C1" s="453"/>
      <c r="D1" s="453"/>
      <c r="E1" s="453"/>
      <c r="F1" s="453"/>
      <c r="G1" s="453"/>
    </row>
    <row r="2" spans="1:13" ht="14.25" customHeight="1" thickBot="1"/>
    <row r="3" spans="1:13" ht="23.25" customHeight="1">
      <c r="B3" s="22" t="s">
        <v>57</v>
      </c>
      <c r="C3" s="454">
        <f>'1.1 表紙'!C11</f>
        <v>0</v>
      </c>
      <c r="D3" s="455"/>
      <c r="F3" s="1"/>
      <c r="G3" s="1"/>
      <c r="I3" s="19" t="s">
        <v>182</v>
      </c>
      <c r="J3" s="1"/>
    </row>
    <row r="4" spans="1:13" ht="21.75" customHeight="1" thickBot="1">
      <c r="B4" s="23" t="s">
        <v>56</v>
      </c>
      <c r="C4" s="456" t="str">
        <f>'1.1 表紙'!C14</f>
        <v xml:space="preserve">      　　年   　月　　　日</v>
      </c>
      <c r="D4" s="457"/>
      <c r="F4" s="1"/>
      <c r="G4" s="1"/>
      <c r="I4" s="472" t="s">
        <v>251</v>
      </c>
      <c r="J4" s="472"/>
      <c r="K4" s="472"/>
      <c r="M4" s="19"/>
    </row>
    <row r="5" spans="1:13" ht="21.75" customHeight="1" thickBot="1">
      <c r="B5" s="467" t="s">
        <v>181</v>
      </c>
      <c r="C5" s="458"/>
      <c r="D5" s="459"/>
      <c r="E5" s="459"/>
      <c r="F5" s="459"/>
      <c r="G5" s="460"/>
      <c r="I5" s="473" t="s">
        <v>252</v>
      </c>
      <c r="J5" s="473"/>
      <c r="K5" s="473"/>
    </row>
    <row r="6" spans="1:13" ht="21.75" customHeight="1" thickBot="1">
      <c r="B6" s="468"/>
      <c r="C6" s="469" t="s">
        <v>473</v>
      </c>
      <c r="D6" s="470"/>
      <c r="E6" s="470"/>
      <c r="F6" s="470"/>
      <c r="G6" s="471"/>
      <c r="I6" s="484" t="s">
        <v>179</v>
      </c>
      <c r="J6" s="485"/>
      <c r="K6" s="486"/>
    </row>
    <row r="7" spans="1:13" ht="21.75" customHeight="1">
      <c r="B7" s="24"/>
      <c r="C7" s="25"/>
      <c r="D7" s="25"/>
      <c r="F7" s="1"/>
      <c r="G7" s="1"/>
      <c r="I7" s="474" t="s">
        <v>180</v>
      </c>
      <c r="J7" s="474"/>
      <c r="K7" s="474"/>
    </row>
    <row r="8" spans="1:13" ht="25.5" customHeight="1" thickBot="1">
      <c r="B8" s="19" t="s">
        <v>53</v>
      </c>
      <c r="I8" s="1"/>
      <c r="J8" s="1"/>
      <c r="M8" s="356"/>
    </row>
    <row r="9" spans="1:13" s="28" customFormat="1" ht="25.5" customHeight="1">
      <c r="A9" s="26"/>
      <c r="B9" s="461" t="s">
        <v>333</v>
      </c>
      <c r="C9" s="462"/>
      <c r="D9" s="475"/>
      <c r="E9" s="476"/>
      <c r="F9" s="476"/>
      <c r="G9" s="477"/>
      <c r="H9" s="26"/>
      <c r="I9" s="26"/>
    </row>
    <row r="10" spans="1:13" s="28" customFormat="1" ht="25.5" customHeight="1">
      <c r="A10" s="26"/>
      <c r="B10" s="463"/>
      <c r="C10" s="464"/>
      <c r="D10" s="478"/>
      <c r="E10" s="479"/>
      <c r="F10" s="479"/>
      <c r="G10" s="480"/>
      <c r="H10" s="26"/>
      <c r="I10" s="26"/>
    </row>
    <row r="11" spans="1:13" s="28" customFormat="1" ht="25.5" customHeight="1">
      <c r="A11" s="26"/>
      <c r="B11" s="465"/>
      <c r="C11" s="466"/>
      <c r="D11" s="481"/>
      <c r="E11" s="482"/>
      <c r="F11" s="482"/>
      <c r="G11" s="483"/>
      <c r="H11" s="26"/>
      <c r="I11" s="26"/>
    </row>
    <row r="12" spans="1:13" s="28" customFormat="1" ht="25.5" customHeight="1">
      <c r="A12" s="26"/>
      <c r="B12" s="31" t="s">
        <v>75</v>
      </c>
      <c r="C12" s="30" t="s">
        <v>187</v>
      </c>
      <c r="D12" s="32"/>
      <c r="E12" s="33" t="s">
        <v>185</v>
      </c>
      <c r="F12" s="34"/>
      <c r="G12" s="35" t="s">
        <v>186</v>
      </c>
      <c r="H12" s="26"/>
      <c r="I12" s="26"/>
    </row>
    <row r="13" spans="1:13" s="28" customFormat="1" ht="30.75" customHeight="1">
      <c r="A13" s="26"/>
      <c r="B13" s="29" t="s">
        <v>76</v>
      </c>
      <c r="C13" s="30"/>
      <c r="D13" s="414" t="s">
        <v>332</v>
      </c>
      <c r="E13" s="415"/>
      <c r="F13" s="415"/>
      <c r="G13" s="416"/>
      <c r="H13" s="26"/>
      <c r="I13" s="26"/>
    </row>
    <row r="14" spans="1:13" s="28" customFormat="1" ht="25.5" hidden="1" customHeight="1">
      <c r="A14" s="26"/>
      <c r="B14" s="29"/>
      <c r="C14" s="30"/>
      <c r="D14" s="414"/>
      <c r="E14" s="415"/>
      <c r="F14" s="415"/>
      <c r="G14" s="416"/>
      <c r="H14" s="26"/>
      <c r="I14" s="26"/>
      <c r="J14" s="26"/>
    </row>
    <row r="15" spans="1:13" s="28" customFormat="1" ht="25.5" hidden="1" customHeight="1">
      <c r="A15" s="26"/>
      <c r="B15" s="36"/>
      <c r="C15" s="30"/>
      <c r="D15" s="414"/>
      <c r="E15" s="415"/>
      <c r="F15" s="415"/>
      <c r="G15" s="416"/>
      <c r="H15" s="26"/>
      <c r="I15" s="26"/>
      <c r="J15" s="26"/>
    </row>
    <row r="16" spans="1:13" s="28" customFormat="1" ht="25.5" hidden="1" customHeight="1" thickBot="1">
      <c r="A16" s="26"/>
      <c r="B16" s="37"/>
      <c r="C16" s="38"/>
      <c r="D16" s="422"/>
      <c r="E16" s="423"/>
      <c r="F16" s="423"/>
      <c r="G16" s="424"/>
      <c r="H16" s="26"/>
      <c r="I16" s="26"/>
      <c r="J16" s="26"/>
    </row>
    <row r="17" spans="1:14" s="28" customFormat="1" ht="20.100000000000001" customHeight="1">
      <c r="A17" s="26"/>
      <c r="D17" s="39"/>
      <c r="E17" s="40"/>
      <c r="H17" s="26"/>
      <c r="I17" s="26"/>
      <c r="J17" s="26"/>
    </row>
    <row r="18" spans="1:14" s="28" customFormat="1" ht="25.5" customHeight="1" thickBot="1">
      <c r="A18" s="26"/>
      <c r="B18" s="41" t="s">
        <v>191</v>
      </c>
      <c r="E18" s="40"/>
      <c r="H18" s="26"/>
      <c r="I18" s="26"/>
      <c r="J18" s="26"/>
    </row>
    <row r="19" spans="1:14" s="28" customFormat="1" ht="25.5" customHeight="1">
      <c r="A19" s="26"/>
      <c r="B19" s="42" t="s">
        <v>234</v>
      </c>
      <c r="C19" s="27" t="s">
        <v>334</v>
      </c>
      <c r="D19" s="425" t="s">
        <v>409</v>
      </c>
      <c r="E19" s="426"/>
      <c r="F19" s="426"/>
      <c r="G19" s="427"/>
      <c r="H19" s="26"/>
      <c r="I19" s="26"/>
      <c r="J19" s="26"/>
    </row>
    <row r="20" spans="1:14" s="28" customFormat="1" ht="33" customHeight="1">
      <c r="A20" s="26"/>
      <c r="B20" s="43" t="s">
        <v>235</v>
      </c>
      <c r="C20" s="30" t="s">
        <v>476</v>
      </c>
      <c r="D20" s="419" t="s">
        <v>335</v>
      </c>
      <c r="E20" s="420"/>
      <c r="F20" s="420"/>
      <c r="G20" s="421"/>
      <c r="H20" s="26"/>
      <c r="I20" s="44" t="s">
        <v>236</v>
      </c>
      <c r="J20" s="26"/>
    </row>
    <row r="21" spans="1:14" s="28" customFormat="1" ht="28.5" customHeight="1">
      <c r="A21" s="26"/>
      <c r="B21" s="45" t="s">
        <v>80</v>
      </c>
      <c r="C21" s="46" t="s">
        <v>246</v>
      </c>
      <c r="D21" s="428" t="s">
        <v>82</v>
      </c>
      <c r="E21" s="429"/>
      <c r="F21" s="430" t="s">
        <v>533</v>
      </c>
      <c r="G21" s="431"/>
      <c r="H21" s="26"/>
      <c r="I21" s="47" t="s">
        <v>80</v>
      </c>
      <c r="J21" s="48" t="s">
        <v>247</v>
      </c>
      <c r="K21" s="48" t="s">
        <v>248</v>
      </c>
      <c r="L21" s="49" t="s">
        <v>68</v>
      </c>
      <c r="M21" s="49" t="s">
        <v>82</v>
      </c>
      <c r="N21" s="49" t="s">
        <v>93</v>
      </c>
    </row>
    <row r="22" spans="1:14" s="28" customFormat="1" ht="28.5" customHeight="1">
      <c r="A22" s="26"/>
      <c r="B22" s="353"/>
      <c r="C22" s="390" t="s">
        <v>410</v>
      </c>
      <c r="D22" s="352">
        <f>IF($D$21=I22,J22,IF($D$21=I23,J23,IF($D$21=I24,J24,IF($D$21=I25,J25,IF($D$21=I26,J26,0)))))</f>
        <v>0.53100000000000003</v>
      </c>
      <c r="E22" s="372" t="s">
        <v>466</v>
      </c>
      <c r="F22" s="432"/>
      <c r="G22" s="433"/>
      <c r="H22" s="26"/>
      <c r="I22" s="49" t="s">
        <v>82</v>
      </c>
      <c r="J22" s="51">
        <v>0.53100000000000003</v>
      </c>
      <c r="K22" s="52">
        <v>500</v>
      </c>
      <c r="L22" s="49" t="s">
        <v>85</v>
      </c>
      <c r="M22" s="47" t="s">
        <v>108</v>
      </c>
      <c r="N22" s="47" t="s">
        <v>90</v>
      </c>
    </row>
    <row r="23" spans="1:14" s="28" customFormat="1" ht="28.5" customHeight="1">
      <c r="A23" s="26"/>
      <c r="B23" s="354"/>
      <c r="C23" s="390" t="s">
        <v>411</v>
      </c>
      <c r="D23" s="373">
        <f>IF($D$21=I22,0,IF($D$21=I23,K23,IF($D$21=I24,K24,IF($D$21=I25,K25,IF($D$21=I26,K26,0)))))</f>
        <v>0</v>
      </c>
      <c r="E23" s="374" t="s">
        <v>412</v>
      </c>
      <c r="F23" s="434"/>
      <c r="G23" s="435"/>
      <c r="H23" s="26"/>
      <c r="I23" s="49" t="s">
        <v>81</v>
      </c>
      <c r="J23" s="51">
        <v>0.82699999999999996</v>
      </c>
      <c r="K23" s="52">
        <v>2111</v>
      </c>
      <c r="L23" s="49" t="s">
        <v>85</v>
      </c>
      <c r="M23" s="47" t="s">
        <v>108</v>
      </c>
      <c r="N23" s="47" t="s">
        <v>91</v>
      </c>
    </row>
    <row r="24" spans="1:14" s="28" customFormat="1" ht="89.25" customHeight="1">
      <c r="A24" s="26"/>
      <c r="B24" s="45" t="s">
        <v>77</v>
      </c>
      <c r="C24" s="391" t="s">
        <v>438</v>
      </c>
      <c r="D24" s="446"/>
      <c r="E24" s="447"/>
      <c r="F24" s="50" t="s">
        <v>453</v>
      </c>
      <c r="G24" s="395" t="s">
        <v>474</v>
      </c>
      <c r="H24" s="26"/>
      <c r="I24" s="49" t="s">
        <v>83</v>
      </c>
      <c r="J24" s="51">
        <v>0.47599999999999998</v>
      </c>
      <c r="K24" s="52">
        <v>1270</v>
      </c>
      <c r="L24" s="49"/>
      <c r="M24" s="47" t="s">
        <v>94</v>
      </c>
      <c r="N24" s="47" t="s">
        <v>92</v>
      </c>
    </row>
    <row r="25" spans="1:14" s="28" customFormat="1" ht="49.5" customHeight="1">
      <c r="A25" s="26"/>
      <c r="B25" s="45" t="s">
        <v>68</v>
      </c>
      <c r="C25" s="53" t="s">
        <v>86</v>
      </c>
      <c r="D25" s="448" t="s">
        <v>413</v>
      </c>
      <c r="E25" s="449"/>
      <c r="F25" s="449"/>
      <c r="G25" s="450"/>
      <c r="H25" s="26"/>
      <c r="I25" s="49" t="s">
        <v>109</v>
      </c>
      <c r="J25" s="51">
        <v>0.47099999999999997</v>
      </c>
      <c r="K25" s="52">
        <v>5813</v>
      </c>
      <c r="L25" s="49"/>
      <c r="M25" s="49"/>
      <c r="N25" s="49"/>
    </row>
    <row r="26" spans="1:14" s="28" customFormat="1" ht="47.25" customHeight="1">
      <c r="A26" s="26"/>
      <c r="B26" s="436" t="s">
        <v>51</v>
      </c>
      <c r="C26" s="30" t="s">
        <v>130</v>
      </c>
      <c r="D26" s="328"/>
      <c r="E26" s="54" t="s">
        <v>249</v>
      </c>
      <c r="F26" s="444" t="s">
        <v>539</v>
      </c>
      <c r="G26" s="445"/>
      <c r="H26" s="26"/>
      <c r="I26" s="49" t="s">
        <v>84</v>
      </c>
      <c r="J26" s="56"/>
      <c r="K26" s="56"/>
      <c r="L26" s="49"/>
      <c r="M26" s="49"/>
      <c r="N26" s="49"/>
    </row>
    <row r="27" spans="1:14" s="28" customFormat="1" ht="28.5" customHeight="1">
      <c r="A27" s="26"/>
      <c r="B27" s="437"/>
      <c r="C27" s="55" t="s">
        <v>65</v>
      </c>
      <c r="D27" s="328"/>
      <c r="E27" s="54" t="s">
        <v>46</v>
      </c>
      <c r="F27" s="417" t="s">
        <v>336</v>
      </c>
      <c r="G27" s="418"/>
      <c r="H27" s="26"/>
      <c r="I27" s="26"/>
      <c r="J27" s="26"/>
      <c r="L27" s="58"/>
    </row>
    <row r="28" spans="1:14" s="28" customFormat="1" ht="46.5" customHeight="1">
      <c r="A28" s="26"/>
      <c r="B28" s="438"/>
      <c r="C28" s="344" t="s">
        <v>451</v>
      </c>
      <c r="D28" s="375">
        <v>0.53100000000000003</v>
      </c>
      <c r="E28" s="376" t="s">
        <v>445</v>
      </c>
      <c r="F28" s="451" t="s">
        <v>446</v>
      </c>
      <c r="G28" s="452"/>
      <c r="H28" s="26"/>
      <c r="I28" s="20"/>
      <c r="J28" s="20"/>
      <c r="K28" s="1"/>
      <c r="L28" s="1"/>
      <c r="M28" s="1"/>
      <c r="N28" s="1"/>
    </row>
    <row r="29" spans="1:14" s="28" customFormat="1" ht="48.75" customHeight="1">
      <c r="A29" s="26"/>
      <c r="B29" s="31" t="s">
        <v>133</v>
      </c>
      <c r="C29" s="46" t="s">
        <v>477</v>
      </c>
      <c r="D29" s="377">
        <f>0.159</f>
        <v>0.159</v>
      </c>
      <c r="E29" s="54" t="s">
        <v>194</v>
      </c>
      <c r="F29" s="439" t="s">
        <v>238</v>
      </c>
      <c r="G29" s="440"/>
      <c r="H29" s="26"/>
      <c r="I29" s="20"/>
      <c r="J29" s="20"/>
      <c r="K29" s="1"/>
      <c r="L29" s="1"/>
      <c r="M29" s="1"/>
      <c r="N29" s="1"/>
    </row>
    <row r="30" spans="1:14" ht="69" customHeight="1" thickBot="1">
      <c r="B30" s="57" t="s">
        <v>168</v>
      </c>
      <c r="C30" s="38" t="s">
        <v>250</v>
      </c>
      <c r="D30" s="441" t="s">
        <v>467</v>
      </c>
      <c r="E30" s="442"/>
      <c r="F30" s="442"/>
      <c r="G30" s="443"/>
    </row>
  </sheetData>
  <mergeCells count="28">
    <mergeCell ref="I4:K4"/>
    <mergeCell ref="I5:K5"/>
    <mergeCell ref="I7:K7"/>
    <mergeCell ref="D9:G11"/>
    <mergeCell ref="I6:K6"/>
    <mergeCell ref="A1:G1"/>
    <mergeCell ref="C3:D3"/>
    <mergeCell ref="C4:D4"/>
    <mergeCell ref="C5:G5"/>
    <mergeCell ref="B9:C11"/>
    <mergeCell ref="B5:B6"/>
    <mergeCell ref="C6:G6"/>
    <mergeCell ref="B26:B28"/>
    <mergeCell ref="F29:G29"/>
    <mergeCell ref="D30:G30"/>
    <mergeCell ref="F26:G26"/>
    <mergeCell ref="D24:E24"/>
    <mergeCell ref="D25:G25"/>
    <mergeCell ref="F28:G28"/>
    <mergeCell ref="D13:G13"/>
    <mergeCell ref="D14:G14"/>
    <mergeCell ref="F27:G27"/>
    <mergeCell ref="D15:G15"/>
    <mergeCell ref="D20:G20"/>
    <mergeCell ref="D16:G16"/>
    <mergeCell ref="D19:G19"/>
    <mergeCell ref="D21:E21"/>
    <mergeCell ref="F21:G23"/>
  </mergeCells>
  <phoneticPr fontId="3"/>
  <dataValidations count="1">
    <dataValidation type="list" allowBlank="1" showInputMessage="1" showErrorMessage="1" sqref="D21">
      <formula1>$I$22:$I$26</formula1>
    </dataValidation>
  </dataValidations>
  <pageMargins left="0.78740157480314965" right="0.78740157480314965" top="0.98425196850393704" bottom="0.98425196850393704" header="0.51181102362204722" footer="0.51181102362204722"/>
  <pageSetup paperSize="9" scale="77" orientation="portrait" r:id="rId1"/>
  <headerFooter alignWithMargins="0">
    <oddFooter>&amp;C3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2"/>
  <sheetViews>
    <sheetView view="pageBreakPreview" zoomScale="80" zoomScaleNormal="69" zoomScaleSheetLayoutView="80" workbookViewId="0">
      <selection sqref="A1:R1"/>
    </sheetView>
  </sheetViews>
  <sheetFormatPr defaultRowHeight="13.5"/>
  <cols>
    <col min="1" max="1" width="7.5" style="145" customWidth="1"/>
    <col min="2" max="2" width="7" style="146" customWidth="1"/>
    <col min="3" max="3" width="15.25" style="77" customWidth="1"/>
    <col min="4" max="4" width="36.625" style="77" customWidth="1"/>
    <col min="5" max="5" width="8.625" style="77" customWidth="1"/>
    <col min="6" max="6" width="8.625" style="171" customWidth="1"/>
    <col min="7" max="8" width="6" style="128" customWidth="1"/>
    <col min="9" max="9" width="7.25" style="146" customWidth="1"/>
    <col min="10" max="10" width="27.875" style="131" customWidth="1"/>
    <col min="11" max="11" width="8.5" style="131" customWidth="1"/>
    <col min="12" max="12" width="9.75" style="131" customWidth="1"/>
    <col min="13" max="13" width="8.5" style="131" customWidth="1"/>
    <col min="14" max="14" width="8.875" style="117" customWidth="1"/>
    <col min="15" max="16" width="7.625" style="117" customWidth="1"/>
    <col min="17" max="17" width="7.625" style="172" customWidth="1"/>
    <col min="18" max="18" width="7.875" style="147" customWidth="1"/>
    <col min="19" max="16384" width="9" style="1"/>
  </cols>
  <sheetData>
    <row r="1" spans="1:18" s="99" customFormat="1" ht="37.5" customHeight="1" thickBot="1">
      <c r="A1" s="525" t="s">
        <v>536</v>
      </c>
      <c r="B1" s="526"/>
      <c r="C1" s="526"/>
      <c r="D1" s="526"/>
      <c r="E1" s="526"/>
      <c r="F1" s="526"/>
      <c r="G1" s="526"/>
      <c r="H1" s="526"/>
      <c r="I1" s="526"/>
      <c r="J1" s="526"/>
      <c r="K1" s="526"/>
      <c r="L1" s="526"/>
      <c r="M1" s="526"/>
      <c r="N1" s="526"/>
      <c r="O1" s="526"/>
      <c r="P1" s="526"/>
      <c r="Q1" s="526"/>
      <c r="R1" s="526"/>
    </row>
    <row r="2" spans="1:18" s="99" customFormat="1" ht="29.25" customHeight="1" thickBot="1">
      <c r="A2" s="102"/>
      <c r="B2" s="527" t="s">
        <v>53</v>
      </c>
      <c r="C2" s="528"/>
      <c r="D2" s="529">
        <f>'1.1 表紙'!C8</f>
        <v>0</v>
      </c>
      <c r="E2" s="530"/>
      <c r="F2" s="531"/>
      <c r="G2" s="103"/>
      <c r="H2" s="104"/>
      <c r="I2" s="105" t="s">
        <v>57</v>
      </c>
      <c r="J2" s="106">
        <f>'1.1 表紙'!C11</f>
        <v>0</v>
      </c>
      <c r="K2" s="107"/>
      <c r="L2" s="1"/>
      <c r="N2" s="532" t="s">
        <v>58</v>
      </c>
      <c r="O2" s="533"/>
      <c r="P2" s="534" t="str">
        <f>'1.1 表紙'!C14</f>
        <v xml:space="preserve">      　　年   　月　　　日</v>
      </c>
      <c r="Q2" s="535"/>
      <c r="R2" s="536"/>
    </row>
    <row r="3" spans="1:18" s="99" customFormat="1" ht="23.25" customHeight="1">
      <c r="A3" s="62"/>
      <c r="B3" s="108"/>
      <c r="C3" s="109"/>
      <c r="D3" s="109"/>
      <c r="E3" s="109"/>
      <c r="F3" s="109"/>
      <c r="G3" s="110"/>
      <c r="H3" s="110"/>
      <c r="I3" s="110"/>
      <c r="J3" s="537"/>
      <c r="K3" s="538"/>
      <c r="L3" s="538"/>
      <c r="M3" s="538"/>
      <c r="N3" s="538"/>
      <c r="O3" s="538"/>
      <c r="P3" s="538"/>
      <c r="Q3" s="538"/>
      <c r="R3" s="538"/>
    </row>
    <row r="4" spans="1:18" s="99" customFormat="1" ht="4.5" customHeight="1">
      <c r="A4" s="62"/>
      <c r="B4" s="111"/>
      <c r="C4" s="112"/>
      <c r="D4" s="112"/>
      <c r="E4" s="112"/>
      <c r="F4" s="113"/>
      <c r="G4" s="114"/>
      <c r="H4" s="114"/>
      <c r="I4" s="115"/>
      <c r="J4" s="116"/>
      <c r="K4" s="116"/>
      <c r="L4" s="116"/>
      <c r="M4" s="116"/>
      <c r="N4" s="117"/>
      <c r="O4" s="117"/>
      <c r="P4" s="117"/>
      <c r="Q4" s="118"/>
      <c r="R4" s="119"/>
    </row>
    <row r="5" spans="1:18" s="99" customFormat="1" ht="30.75" customHeight="1">
      <c r="A5" s="59">
        <v>1</v>
      </c>
      <c r="B5" s="539" t="s">
        <v>105</v>
      </c>
      <c r="C5" s="540"/>
      <c r="D5" s="541"/>
      <c r="E5" s="112"/>
      <c r="F5" s="113"/>
      <c r="G5" s="114"/>
      <c r="H5" s="114"/>
      <c r="I5" s="115"/>
      <c r="J5" s="116"/>
      <c r="K5" s="116"/>
      <c r="L5" s="116"/>
      <c r="M5" s="116"/>
      <c r="N5" s="117"/>
      <c r="O5" s="117"/>
      <c r="P5" s="117"/>
      <c r="Q5" s="118"/>
      <c r="R5" s="119"/>
    </row>
    <row r="6" spans="1:18" s="126" customFormat="1" ht="29.25" customHeight="1" thickBot="1">
      <c r="A6" s="317">
        <v>1.1000000000000001</v>
      </c>
      <c r="B6" s="318" t="s">
        <v>302</v>
      </c>
      <c r="E6" s="60"/>
      <c r="F6" s="61"/>
      <c r="G6" s="120"/>
      <c r="H6" s="120"/>
      <c r="I6" s="121"/>
      <c r="J6" s="122"/>
      <c r="K6" s="122"/>
      <c r="L6" s="122"/>
      <c r="M6" s="122"/>
      <c r="N6" s="123"/>
      <c r="O6" s="123"/>
      <c r="P6" s="123"/>
      <c r="Q6" s="124"/>
      <c r="R6" s="125"/>
    </row>
    <row r="7" spans="1:18" s="99" customFormat="1" ht="24" customHeight="1">
      <c r="A7" s="62"/>
      <c r="B7" s="510" t="s">
        <v>70</v>
      </c>
      <c r="C7" s="511"/>
      <c r="D7" s="511"/>
      <c r="E7" s="511"/>
      <c r="F7" s="512"/>
      <c r="G7" s="127"/>
      <c r="H7" s="127"/>
      <c r="I7" s="543" t="s">
        <v>303</v>
      </c>
      <c r="J7" s="544"/>
      <c r="K7" s="544"/>
      <c r="L7" s="545"/>
      <c r="M7" s="495" t="s">
        <v>260</v>
      </c>
      <c r="N7" s="496"/>
      <c r="R7" s="1"/>
    </row>
    <row r="8" spans="1:18" s="99" customFormat="1" ht="24" customHeight="1">
      <c r="A8" s="62"/>
      <c r="B8" s="516" t="s">
        <v>31</v>
      </c>
      <c r="C8" s="518" t="s">
        <v>32</v>
      </c>
      <c r="D8" s="518" t="s">
        <v>26</v>
      </c>
      <c r="E8" s="520" t="s">
        <v>35</v>
      </c>
      <c r="F8" s="521"/>
      <c r="G8" s="127"/>
      <c r="H8" s="127"/>
      <c r="I8" s="546" t="s">
        <v>33</v>
      </c>
      <c r="J8" s="547"/>
      <c r="K8" s="547"/>
      <c r="L8" s="548"/>
      <c r="M8" s="522" t="s">
        <v>36</v>
      </c>
      <c r="N8" s="521"/>
      <c r="R8" s="1"/>
    </row>
    <row r="9" spans="1:18" s="99" customFormat="1" ht="35.25" customHeight="1">
      <c r="A9" s="62" t="s">
        <v>110</v>
      </c>
      <c r="B9" s="517"/>
      <c r="C9" s="519"/>
      <c r="D9" s="519"/>
      <c r="E9" s="63" t="s">
        <v>277</v>
      </c>
      <c r="F9" s="64" t="s">
        <v>125</v>
      </c>
      <c r="G9" s="128"/>
      <c r="H9" s="128"/>
      <c r="I9" s="355" t="s">
        <v>414</v>
      </c>
      <c r="J9" s="549" t="s">
        <v>26</v>
      </c>
      <c r="K9" s="550"/>
      <c r="L9" s="84" t="s">
        <v>124</v>
      </c>
      <c r="M9" s="93" t="s">
        <v>278</v>
      </c>
      <c r="N9" s="64" t="s">
        <v>279</v>
      </c>
      <c r="Q9" s="1"/>
      <c r="R9" s="1"/>
    </row>
    <row r="10" spans="1:18" s="99" customFormat="1" ht="36.75" customHeight="1">
      <c r="A10" s="62">
        <v>1</v>
      </c>
      <c r="B10" s="507" t="s">
        <v>173</v>
      </c>
      <c r="C10" s="65" t="s">
        <v>6</v>
      </c>
      <c r="D10" s="91" t="s">
        <v>7</v>
      </c>
      <c r="E10" s="329"/>
      <c r="F10" s="66">
        <f>IF($E$46=0,0,E10/$E$46)</f>
        <v>0</v>
      </c>
      <c r="G10" s="128"/>
      <c r="H10" s="129"/>
      <c r="I10" s="340"/>
      <c r="J10" s="491" t="s">
        <v>22</v>
      </c>
      <c r="K10" s="491"/>
      <c r="L10" s="332"/>
      <c r="M10" s="94">
        <f t="shared" ref="M10:M15" si="0">E10*L10</f>
        <v>0</v>
      </c>
      <c r="N10" s="95">
        <f>IF($M$46=0,0,M10/$M$46)</f>
        <v>0</v>
      </c>
      <c r="Q10" s="1"/>
      <c r="R10" s="1"/>
    </row>
    <row r="11" spans="1:18" s="99" customFormat="1" ht="24" customHeight="1">
      <c r="A11" s="62">
        <v>2</v>
      </c>
      <c r="B11" s="507"/>
      <c r="C11" s="65" t="s">
        <v>8</v>
      </c>
      <c r="D11" s="65" t="s">
        <v>237</v>
      </c>
      <c r="E11" s="329"/>
      <c r="F11" s="66">
        <f t="shared" ref="F11:F47" si="1">IF($E$46=0,0,E11/$E$46)</f>
        <v>0</v>
      </c>
      <c r="G11" s="130"/>
      <c r="H11" s="129"/>
      <c r="I11" s="340"/>
      <c r="J11" s="542" t="s">
        <v>144</v>
      </c>
      <c r="K11" s="542"/>
      <c r="L11" s="332"/>
      <c r="M11" s="94">
        <f t="shared" si="0"/>
        <v>0</v>
      </c>
      <c r="N11" s="95">
        <f t="shared" ref="N11:N46" si="2">IF($M$46=0,0,M11/$M$46)</f>
        <v>0</v>
      </c>
      <c r="Q11" s="1"/>
      <c r="R11" s="1"/>
    </row>
    <row r="12" spans="1:18" s="99" customFormat="1" ht="30" customHeight="1">
      <c r="A12" s="62">
        <v>3</v>
      </c>
      <c r="B12" s="67" t="s">
        <v>111</v>
      </c>
      <c r="C12" s="69" t="s">
        <v>171</v>
      </c>
      <c r="D12" s="69" t="s">
        <v>253</v>
      </c>
      <c r="E12" s="329"/>
      <c r="F12" s="66">
        <f t="shared" si="1"/>
        <v>0</v>
      </c>
      <c r="G12" s="130"/>
      <c r="H12" s="128"/>
      <c r="I12" s="340"/>
      <c r="J12" s="542" t="s">
        <v>134</v>
      </c>
      <c r="K12" s="542"/>
      <c r="L12" s="332"/>
      <c r="M12" s="94">
        <f t="shared" si="0"/>
        <v>0</v>
      </c>
      <c r="N12" s="95">
        <f t="shared" si="2"/>
        <v>0</v>
      </c>
      <c r="Q12" s="1"/>
      <c r="R12" s="1"/>
    </row>
    <row r="13" spans="1:18" s="99" customFormat="1" ht="30" customHeight="1">
      <c r="A13" s="62">
        <v>4</v>
      </c>
      <c r="B13" s="67" t="s">
        <v>112</v>
      </c>
      <c r="C13" s="69" t="s">
        <v>172</v>
      </c>
      <c r="D13" s="69" t="s">
        <v>254</v>
      </c>
      <c r="E13" s="329"/>
      <c r="F13" s="66">
        <f t="shared" si="1"/>
        <v>0</v>
      </c>
      <c r="G13" s="130"/>
      <c r="H13" s="128"/>
      <c r="I13" s="340"/>
      <c r="J13" s="491" t="s">
        <v>145</v>
      </c>
      <c r="K13" s="491"/>
      <c r="L13" s="332"/>
      <c r="M13" s="94">
        <f t="shared" si="0"/>
        <v>0</v>
      </c>
      <c r="N13" s="95">
        <f t="shared" si="2"/>
        <v>0</v>
      </c>
      <c r="Q13" s="1"/>
      <c r="R13" s="1"/>
    </row>
    <row r="14" spans="1:18" s="99" customFormat="1" ht="33.75" customHeight="1">
      <c r="A14" s="62">
        <v>5</v>
      </c>
      <c r="B14" s="68" t="s">
        <v>27</v>
      </c>
      <c r="C14" s="65" t="s">
        <v>113</v>
      </c>
      <c r="D14" s="69" t="s">
        <v>0</v>
      </c>
      <c r="E14" s="329"/>
      <c r="F14" s="66">
        <f t="shared" si="1"/>
        <v>0</v>
      </c>
      <c r="G14" s="130"/>
      <c r="H14" s="128"/>
      <c r="I14" s="340"/>
      <c r="J14" s="491" t="s">
        <v>146</v>
      </c>
      <c r="K14" s="491"/>
      <c r="L14" s="332"/>
      <c r="M14" s="94">
        <f t="shared" si="0"/>
        <v>0</v>
      </c>
      <c r="N14" s="95">
        <f t="shared" si="2"/>
        <v>0</v>
      </c>
      <c r="Q14" s="1"/>
      <c r="R14" s="1"/>
    </row>
    <row r="15" spans="1:18" s="99" customFormat="1" ht="24" customHeight="1">
      <c r="A15" s="62">
        <v>6</v>
      </c>
      <c r="B15" s="68" t="s">
        <v>114</v>
      </c>
      <c r="C15" s="65" t="s">
        <v>12</v>
      </c>
      <c r="D15" s="65"/>
      <c r="E15" s="329"/>
      <c r="F15" s="66">
        <f t="shared" si="1"/>
        <v>0</v>
      </c>
      <c r="G15" s="130"/>
      <c r="H15" s="128"/>
      <c r="I15" s="340"/>
      <c r="J15" s="491" t="s">
        <v>193</v>
      </c>
      <c r="K15" s="491"/>
      <c r="L15" s="332"/>
      <c r="M15" s="94">
        <f t="shared" si="0"/>
        <v>0</v>
      </c>
      <c r="N15" s="95">
        <f t="shared" si="2"/>
        <v>0</v>
      </c>
      <c r="Q15" s="1"/>
      <c r="R15" s="1"/>
    </row>
    <row r="16" spans="1:18" s="99" customFormat="1" ht="24" customHeight="1">
      <c r="A16" s="62">
        <v>7</v>
      </c>
      <c r="B16" s="523" t="s">
        <v>176</v>
      </c>
      <c r="C16" s="524" t="s">
        <v>176</v>
      </c>
      <c r="D16" s="65" t="s">
        <v>341</v>
      </c>
      <c r="E16" s="329"/>
      <c r="F16" s="66">
        <f t="shared" si="1"/>
        <v>0</v>
      </c>
      <c r="G16" s="130"/>
      <c r="H16" s="128"/>
      <c r="I16" s="340"/>
      <c r="J16" s="491" t="s">
        <v>140</v>
      </c>
      <c r="K16" s="491"/>
      <c r="L16" s="332"/>
      <c r="M16" s="94">
        <f t="shared" ref="M16:M45" si="3">E16*L16</f>
        <v>0</v>
      </c>
      <c r="N16" s="95">
        <f t="shared" si="2"/>
        <v>0</v>
      </c>
      <c r="Q16" s="1"/>
      <c r="R16" s="1"/>
    </row>
    <row r="17" spans="1:18" s="99" customFormat="1" ht="35.25" customHeight="1">
      <c r="A17" s="62">
        <v>8</v>
      </c>
      <c r="B17" s="523"/>
      <c r="C17" s="524"/>
      <c r="D17" s="69" t="s">
        <v>342</v>
      </c>
      <c r="E17" s="329"/>
      <c r="F17" s="66">
        <f t="shared" si="1"/>
        <v>0</v>
      </c>
      <c r="G17" s="130"/>
      <c r="H17" s="128"/>
      <c r="I17" s="340"/>
      <c r="J17" s="491" t="s">
        <v>23</v>
      </c>
      <c r="K17" s="491"/>
      <c r="L17" s="332"/>
      <c r="M17" s="94">
        <f t="shared" si="3"/>
        <v>0</v>
      </c>
      <c r="N17" s="95">
        <f t="shared" si="2"/>
        <v>0</v>
      </c>
      <c r="Q17" s="1"/>
      <c r="R17" s="1"/>
    </row>
    <row r="18" spans="1:18" s="99" customFormat="1" ht="24" customHeight="1">
      <c r="A18" s="62">
        <v>9</v>
      </c>
      <c r="B18" s="523"/>
      <c r="C18" s="524"/>
      <c r="D18" s="65" t="s">
        <v>343</v>
      </c>
      <c r="E18" s="329"/>
      <c r="F18" s="66">
        <f t="shared" si="1"/>
        <v>0</v>
      </c>
      <c r="G18" s="130"/>
      <c r="H18" s="128"/>
      <c r="I18" s="340"/>
      <c r="J18" s="491" t="s">
        <v>24</v>
      </c>
      <c r="K18" s="491"/>
      <c r="L18" s="332"/>
      <c r="M18" s="94">
        <f t="shared" si="3"/>
        <v>0</v>
      </c>
      <c r="N18" s="95">
        <f t="shared" si="2"/>
        <v>0</v>
      </c>
      <c r="Q18" s="1"/>
      <c r="R18" s="1"/>
    </row>
    <row r="19" spans="1:18" s="99" customFormat="1" ht="24" customHeight="1">
      <c r="A19" s="62">
        <v>10</v>
      </c>
      <c r="B19" s="523"/>
      <c r="C19" s="524"/>
      <c r="D19" s="65" t="s">
        <v>344</v>
      </c>
      <c r="E19" s="329"/>
      <c r="F19" s="66">
        <f t="shared" si="1"/>
        <v>0</v>
      </c>
      <c r="G19" s="130"/>
      <c r="H19" s="128"/>
      <c r="I19" s="340"/>
      <c r="J19" s="491" t="s">
        <v>507</v>
      </c>
      <c r="K19" s="491"/>
      <c r="L19" s="332"/>
      <c r="M19" s="94">
        <f t="shared" si="3"/>
        <v>0</v>
      </c>
      <c r="N19" s="95">
        <f t="shared" si="2"/>
        <v>0</v>
      </c>
      <c r="Q19" s="1"/>
      <c r="R19" s="1"/>
    </row>
    <row r="20" spans="1:18" s="99" customFormat="1" ht="24" customHeight="1">
      <c r="A20" s="62">
        <v>11</v>
      </c>
      <c r="B20" s="68" t="s">
        <v>175</v>
      </c>
      <c r="C20" s="65" t="s">
        <v>174</v>
      </c>
      <c r="D20" s="65"/>
      <c r="E20" s="329"/>
      <c r="F20" s="66">
        <f t="shared" si="1"/>
        <v>0</v>
      </c>
      <c r="G20" s="130"/>
      <c r="H20" s="128"/>
      <c r="I20" s="340"/>
      <c r="J20" s="491" t="s">
        <v>29</v>
      </c>
      <c r="K20" s="491"/>
      <c r="L20" s="332"/>
      <c r="M20" s="94">
        <f t="shared" si="3"/>
        <v>0</v>
      </c>
      <c r="N20" s="95">
        <f t="shared" si="2"/>
        <v>0</v>
      </c>
      <c r="Q20" s="1"/>
      <c r="R20" s="1"/>
    </row>
    <row r="21" spans="1:18" s="99" customFormat="1" ht="24" customHeight="1">
      <c r="A21" s="62">
        <v>12</v>
      </c>
      <c r="B21" s="68" t="s">
        <v>116</v>
      </c>
      <c r="C21" s="65" t="s">
        <v>174</v>
      </c>
      <c r="D21" s="65"/>
      <c r="E21" s="329"/>
      <c r="F21" s="66">
        <f t="shared" si="1"/>
        <v>0</v>
      </c>
      <c r="G21" s="130"/>
      <c r="H21" s="128"/>
      <c r="I21" s="340"/>
      <c r="J21" s="491" t="s">
        <v>188</v>
      </c>
      <c r="K21" s="491"/>
      <c r="L21" s="332"/>
      <c r="M21" s="94">
        <f t="shared" si="3"/>
        <v>0</v>
      </c>
      <c r="N21" s="95">
        <f t="shared" si="2"/>
        <v>0</v>
      </c>
      <c r="Q21" s="1"/>
      <c r="R21" s="1"/>
    </row>
    <row r="22" spans="1:18" s="99" customFormat="1" ht="24" customHeight="1">
      <c r="A22" s="62">
        <v>13</v>
      </c>
      <c r="B22" s="307" t="s">
        <v>117</v>
      </c>
      <c r="C22" s="65" t="s">
        <v>1</v>
      </c>
      <c r="D22" s="65"/>
      <c r="E22" s="329"/>
      <c r="F22" s="66">
        <f t="shared" si="1"/>
        <v>0</v>
      </c>
      <c r="G22" s="130"/>
      <c r="H22" s="128"/>
      <c r="I22" s="340"/>
      <c r="J22" s="491" t="s">
        <v>155</v>
      </c>
      <c r="K22" s="491"/>
      <c r="L22" s="332"/>
      <c r="M22" s="94">
        <f t="shared" si="3"/>
        <v>0</v>
      </c>
      <c r="N22" s="95">
        <f t="shared" si="2"/>
        <v>0</v>
      </c>
      <c r="Q22" s="1"/>
      <c r="R22" s="1"/>
    </row>
    <row r="23" spans="1:18" s="99" customFormat="1" ht="27">
      <c r="A23" s="62">
        <v>14</v>
      </c>
      <c r="B23" s="507" t="s">
        <v>118</v>
      </c>
      <c r="C23" s="69" t="s">
        <v>96</v>
      </c>
      <c r="D23" s="65" t="s">
        <v>157</v>
      </c>
      <c r="E23" s="329"/>
      <c r="F23" s="66">
        <f t="shared" si="1"/>
        <v>0</v>
      </c>
      <c r="G23" s="130"/>
      <c r="H23" s="128"/>
      <c r="I23" s="340"/>
      <c r="J23" s="542" t="s">
        <v>157</v>
      </c>
      <c r="K23" s="542"/>
      <c r="L23" s="332"/>
      <c r="M23" s="94">
        <f t="shared" si="3"/>
        <v>0</v>
      </c>
      <c r="N23" s="95">
        <f t="shared" si="2"/>
        <v>0</v>
      </c>
      <c r="Q23" s="1"/>
      <c r="R23" s="1"/>
    </row>
    <row r="24" spans="1:18" s="99" customFormat="1" ht="27">
      <c r="A24" s="62">
        <v>15</v>
      </c>
      <c r="B24" s="507"/>
      <c r="C24" s="69" t="s">
        <v>95</v>
      </c>
      <c r="D24" s="65" t="s">
        <v>78</v>
      </c>
      <c r="E24" s="329"/>
      <c r="F24" s="66">
        <f t="shared" si="1"/>
        <v>0</v>
      </c>
      <c r="G24" s="130"/>
      <c r="H24" s="128"/>
      <c r="I24" s="340"/>
      <c r="J24" s="491" t="s">
        <v>158</v>
      </c>
      <c r="K24" s="491"/>
      <c r="L24" s="332"/>
      <c r="M24" s="94">
        <f t="shared" si="3"/>
        <v>0</v>
      </c>
      <c r="N24" s="95">
        <f t="shared" si="2"/>
        <v>0</v>
      </c>
      <c r="Q24" s="1"/>
      <c r="R24" s="1"/>
    </row>
    <row r="25" spans="1:18" s="99" customFormat="1" ht="24" customHeight="1">
      <c r="A25" s="62">
        <v>16</v>
      </c>
      <c r="B25" s="68" t="s">
        <v>119</v>
      </c>
      <c r="C25" s="65" t="s">
        <v>2</v>
      </c>
      <c r="D25" s="65"/>
      <c r="E25" s="329"/>
      <c r="F25" s="66">
        <f t="shared" si="1"/>
        <v>0</v>
      </c>
      <c r="G25" s="130"/>
      <c r="H25" s="128"/>
      <c r="I25" s="340"/>
      <c r="J25" s="491" t="s">
        <v>154</v>
      </c>
      <c r="K25" s="491"/>
      <c r="L25" s="332"/>
      <c r="M25" s="94">
        <f t="shared" si="3"/>
        <v>0</v>
      </c>
      <c r="N25" s="95">
        <f t="shared" si="2"/>
        <v>0</v>
      </c>
      <c r="Q25" s="1"/>
      <c r="R25" s="1"/>
    </row>
    <row r="26" spans="1:18" s="99" customFormat="1" ht="24" customHeight="1">
      <c r="A26" s="62">
        <v>17</v>
      </c>
      <c r="B26" s="507" t="s">
        <v>229</v>
      </c>
      <c r="C26" s="65" t="s">
        <v>9</v>
      </c>
      <c r="D26" s="65" t="s">
        <v>10</v>
      </c>
      <c r="E26" s="329"/>
      <c r="F26" s="66">
        <f t="shared" si="1"/>
        <v>0</v>
      </c>
      <c r="G26" s="130"/>
      <c r="H26" s="128"/>
      <c r="I26" s="340"/>
      <c r="J26" s="491" t="s">
        <v>147</v>
      </c>
      <c r="K26" s="491"/>
      <c r="L26" s="332"/>
      <c r="M26" s="94">
        <f t="shared" si="3"/>
        <v>0</v>
      </c>
      <c r="N26" s="95">
        <f t="shared" si="2"/>
        <v>0</v>
      </c>
      <c r="Q26" s="1"/>
      <c r="R26" s="1"/>
    </row>
    <row r="27" spans="1:18" s="99" customFormat="1" ht="24" customHeight="1">
      <c r="A27" s="62">
        <v>18</v>
      </c>
      <c r="B27" s="507"/>
      <c r="C27" s="65" t="s">
        <v>230</v>
      </c>
      <c r="D27" s="65" t="s">
        <v>255</v>
      </c>
      <c r="E27" s="329"/>
      <c r="F27" s="66">
        <f t="shared" si="1"/>
        <v>0</v>
      </c>
      <c r="G27" s="130"/>
      <c r="H27" s="128"/>
      <c r="I27" s="340"/>
      <c r="J27" s="491" t="s">
        <v>25</v>
      </c>
      <c r="K27" s="491"/>
      <c r="L27" s="332"/>
      <c r="M27" s="94">
        <f t="shared" si="3"/>
        <v>0</v>
      </c>
      <c r="N27" s="95">
        <f t="shared" si="2"/>
        <v>0</v>
      </c>
      <c r="Q27" s="1"/>
      <c r="R27" s="1"/>
    </row>
    <row r="28" spans="1:18" s="99" customFormat="1" ht="24" customHeight="1">
      <c r="A28" s="62">
        <v>19</v>
      </c>
      <c r="B28" s="507" t="s">
        <v>121</v>
      </c>
      <c r="C28" s="505" t="s">
        <v>3</v>
      </c>
      <c r="D28" s="65" t="s">
        <v>4</v>
      </c>
      <c r="E28" s="329"/>
      <c r="F28" s="66">
        <f t="shared" si="1"/>
        <v>0</v>
      </c>
      <c r="G28" s="130"/>
      <c r="H28" s="128"/>
      <c r="I28" s="340"/>
      <c r="J28" s="491" t="s">
        <v>448</v>
      </c>
      <c r="K28" s="491"/>
      <c r="L28" s="332"/>
      <c r="M28" s="94">
        <f t="shared" si="3"/>
        <v>0</v>
      </c>
      <c r="N28" s="95">
        <f t="shared" si="2"/>
        <v>0</v>
      </c>
      <c r="Q28" s="1"/>
      <c r="R28" s="1"/>
    </row>
    <row r="29" spans="1:18" s="99" customFormat="1" ht="24" customHeight="1">
      <c r="A29" s="62">
        <v>20</v>
      </c>
      <c r="B29" s="507"/>
      <c r="C29" s="506"/>
      <c r="D29" s="70" t="s">
        <v>192</v>
      </c>
      <c r="E29" s="330"/>
      <c r="F29" s="66">
        <f t="shared" si="1"/>
        <v>0</v>
      </c>
      <c r="G29" s="130"/>
      <c r="H29" s="128"/>
      <c r="I29" s="340"/>
      <c r="J29" s="502" t="s">
        <v>449</v>
      </c>
      <c r="K29" s="502"/>
      <c r="L29" s="333"/>
      <c r="M29" s="94">
        <f t="shared" si="3"/>
        <v>0</v>
      </c>
      <c r="N29" s="95">
        <f t="shared" si="2"/>
        <v>0</v>
      </c>
      <c r="Q29" s="1"/>
      <c r="R29" s="1"/>
    </row>
    <row r="30" spans="1:18" s="99" customFormat="1" ht="24" customHeight="1">
      <c r="A30" s="62">
        <v>21</v>
      </c>
      <c r="B30" s="507"/>
      <c r="C30" s="65" t="s">
        <v>5</v>
      </c>
      <c r="D30" s="65"/>
      <c r="E30" s="329"/>
      <c r="F30" s="66">
        <f t="shared" si="1"/>
        <v>0</v>
      </c>
      <c r="G30" s="130"/>
      <c r="H30" s="128"/>
      <c r="I30" s="340"/>
      <c r="J30" s="491" t="s">
        <v>135</v>
      </c>
      <c r="K30" s="491"/>
      <c r="L30" s="332"/>
      <c r="M30" s="94">
        <f t="shared" si="3"/>
        <v>0</v>
      </c>
      <c r="N30" s="95">
        <f t="shared" si="2"/>
        <v>0</v>
      </c>
      <c r="Q30" s="1"/>
      <c r="R30" s="1"/>
    </row>
    <row r="31" spans="1:18" s="99" customFormat="1" ht="24" customHeight="1">
      <c r="A31" s="62">
        <v>22</v>
      </c>
      <c r="B31" s="68" t="s">
        <v>30</v>
      </c>
      <c r="C31" s="65"/>
      <c r="D31" s="65" t="s">
        <v>122</v>
      </c>
      <c r="E31" s="329"/>
      <c r="F31" s="66">
        <f t="shared" si="1"/>
        <v>0</v>
      </c>
      <c r="G31" s="130"/>
      <c r="H31" s="128"/>
      <c r="I31" s="340"/>
      <c r="J31" s="491" t="s">
        <v>104</v>
      </c>
      <c r="K31" s="491"/>
      <c r="L31" s="332"/>
      <c r="M31" s="94">
        <f t="shared" si="3"/>
        <v>0</v>
      </c>
      <c r="N31" s="95">
        <f t="shared" si="2"/>
        <v>0</v>
      </c>
      <c r="Q31" s="1"/>
      <c r="R31" s="1"/>
    </row>
    <row r="32" spans="1:18" s="99" customFormat="1" ht="24" customHeight="1">
      <c r="A32" s="62">
        <v>23</v>
      </c>
      <c r="B32" s="71" t="s">
        <v>177</v>
      </c>
      <c r="C32" s="70"/>
      <c r="D32" s="70" t="s">
        <v>224</v>
      </c>
      <c r="E32" s="329"/>
      <c r="F32" s="66">
        <f t="shared" si="1"/>
        <v>0</v>
      </c>
      <c r="G32" s="130"/>
      <c r="H32" s="128"/>
      <c r="I32" s="340"/>
      <c r="J32" s="502" t="s">
        <v>178</v>
      </c>
      <c r="K32" s="502"/>
      <c r="L32" s="333"/>
      <c r="M32" s="94">
        <f t="shared" si="3"/>
        <v>0</v>
      </c>
      <c r="N32" s="95">
        <f t="shared" si="2"/>
        <v>0</v>
      </c>
      <c r="Q32" s="1"/>
      <c r="R32" s="1"/>
    </row>
    <row r="33" spans="1:18" s="99" customFormat="1" ht="24" customHeight="1">
      <c r="A33" s="62">
        <v>24</v>
      </c>
      <c r="B33" s="71"/>
      <c r="C33" s="323"/>
      <c r="D33" s="323"/>
      <c r="E33" s="329"/>
      <c r="F33" s="66">
        <f t="shared" si="1"/>
        <v>0</v>
      </c>
      <c r="G33" s="130"/>
      <c r="H33" s="128"/>
      <c r="I33" s="340"/>
      <c r="J33" s="503"/>
      <c r="K33" s="504"/>
      <c r="L33" s="333"/>
      <c r="M33" s="94"/>
      <c r="N33" s="95">
        <f t="shared" si="2"/>
        <v>0</v>
      </c>
      <c r="Q33" s="1"/>
      <c r="R33" s="1"/>
    </row>
    <row r="34" spans="1:18" s="99" customFormat="1" ht="24" customHeight="1">
      <c r="A34" s="62">
        <v>25</v>
      </c>
      <c r="B34" s="71"/>
      <c r="C34" s="323"/>
      <c r="D34" s="323"/>
      <c r="E34" s="329"/>
      <c r="F34" s="66">
        <f t="shared" si="1"/>
        <v>0</v>
      </c>
      <c r="G34" s="130"/>
      <c r="H34" s="128"/>
      <c r="I34" s="340"/>
      <c r="J34" s="503"/>
      <c r="K34" s="504"/>
      <c r="L34" s="333"/>
      <c r="M34" s="94"/>
      <c r="N34" s="95">
        <f t="shared" si="2"/>
        <v>0</v>
      </c>
      <c r="Q34" s="1"/>
      <c r="R34" s="1"/>
    </row>
    <row r="35" spans="1:18" s="99" customFormat="1" ht="24" customHeight="1">
      <c r="A35" s="62">
        <v>26</v>
      </c>
      <c r="B35" s="71"/>
      <c r="C35" s="323"/>
      <c r="D35" s="323"/>
      <c r="E35" s="329"/>
      <c r="F35" s="66">
        <f t="shared" si="1"/>
        <v>0</v>
      </c>
      <c r="G35" s="130"/>
      <c r="H35" s="128"/>
      <c r="I35" s="340"/>
      <c r="J35" s="503"/>
      <c r="K35" s="504"/>
      <c r="L35" s="333"/>
      <c r="M35" s="94"/>
      <c r="N35" s="95">
        <f t="shared" si="2"/>
        <v>0</v>
      </c>
      <c r="Q35" s="1"/>
      <c r="R35" s="1"/>
    </row>
    <row r="36" spans="1:18" s="99" customFormat="1" ht="24" customHeight="1">
      <c r="A36" s="62">
        <v>27</v>
      </c>
      <c r="B36" s="71"/>
      <c r="C36" s="323"/>
      <c r="D36" s="323"/>
      <c r="E36" s="329"/>
      <c r="F36" s="66">
        <f t="shared" si="1"/>
        <v>0</v>
      </c>
      <c r="G36" s="130"/>
      <c r="H36" s="128"/>
      <c r="I36" s="340"/>
      <c r="J36" s="503"/>
      <c r="K36" s="504"/>
      <c r="L36" s="333"/>
      <c r="M36" s="94"/>
      <c r="N36" s="95">
        <f t="shared" si="2"/>
        <v>0</v>
      </c>
      <c r="Q36" s="1"/>
      <c r="R36" s="1"/>
    </row>
    <row r="37" spans="1:18" s="99" customFormat="1" ht="24" customHeight="1">
      <c r="A37" s="62">
        <v>28</v>
      </c>
      <c r="B37" s="71"/>
      <c r="C37" s="323"/>
      <c r="D37" s="323"/>
      <c r="E37" s="329"/>
      <c r="F37" s="66">
        <f t="shared" si="1"/>
        <v>0</v>
      </c>
      <c r="G37" s="130"/>
      <c r="H37" s="128"/>
      <c r="I37" s="340"/>
      <c r="J37" s="503"/>
      <c r="K37" s="504"/>
      <c r="L37" s="333"/>
      <c r="M37" s="94"/>
      <c r="N37" s="95">
        <f t="shared" si="2"/>
        <v>0</v>
      </c>
      <c r="Q37" s="1"/>
      <c r="R37" s="1"/>
    </row>
    <row r="38" spans="1:18" s="99" customFormat="1" ht="24" customHeight="1">
      <c r="A38" s="62">
        <v>29</v>
      </c>
      <c r="B38" s="71"/>
      <c r="C38" s="323"/>
      <c r="D38" s="323"/>
      <c r="E38" s="329"/>
      <c r="F38" s="66">
        <f t="shared" si="1"/>
        <v>0</v>
      </c>
      <c r="G38" s="130"/>
      <c r="H38" s="128"/>
      <c r="I38" s="340"/>
      <c r="J38" s="503"/>
      <c r="K38" s="504"/>
      <c r="L38" s="333"/>
      <c r="M38" s="94"/>
      <c r="N38" s="95">
        <f t="shared" si="2"/>
        <v>0</v>
      </c>
      <c r="Q38" s="1"/>
      <c r="R38" s="1"/>
    </row>
    <row r="39" spans="1:18" s="99" customFormat="1" ht="53.25" customHeight="1">
      <c r="A39" s="62">
        <v>30</v>
      </c>
      <c r="B39" s="68" t="s">
        <v>28</v>
      </c>
      <c r="C39" s="65" t="s">
        <v>12</v>
      </c>
      <c r="D39" s="92"/>
      <c r="E39" s="329"/>
      <c r="F39" s="66">
        <f t="shared" si="1"/>
        <v>0</v>
      </c>
      <c r="G39" s="130"/>
      <c r="H39" s="128"/>
      <c r="I39" s="340"/>
      <c r="J39" s="491" t="s">
        <v>507</v>
      </c>
      <c r="K39" s="491"/>
      <c r="L39" s="332"/>
      <c r="M39" s="94">
        <f t="shared" si="3"/>
        <v>0</v>
      </c>
      <c r="N39" s="95">
        <f t="shared" si="2"/>
        <v>0</v>
      </c>
      <c r="Q39" s="1"/>
      <c r="R39" s="1"/>
    </row>
    <row r="40" spans="1:18" s="99" customFormat="1" ht="24" customHeight="1">
      <c r="A40" s="62">
        <v>31</v>
      </c>
      <c r="B40" s="508" t="s">
        <v>79</v>
      </c>
      <c r="C40" s="65" t="s">
        <v>13</v>
      </c>
      <c r="D40" s="65"/>
      <c r="E40" s="329"/>
      <c r="F40" s="66">
        <f t="shared" si="1"/>
        <v>0</v>
      </c>
      <c r="G40" s="130"/>
      <c r="H40" s="128"/>
      <c r="I40" s="340"/>
      <c r="J40" s="491" t="s">
        <v>156</v>
      </c>
      <c r="K40" s="491"/>
      <c r="L40" s="332"/>
      <c r="M40" s="94">
        <f t="shared" si="3"/>
        <v>0</v>
      </c>
      <c r="N40" s="95">
        <f t="shared" si="2"/>
        <v>0</v>
      </c>
      <c r="Q40" s="1"/>
      <c r="R40" s="1"/>
    </row>
    <row r="41" spans="1:18" s="99" customFormat="1" ht="24" customHeight="1">
      <c r="A41" s="62">
        <v>32</v>
      </c>
      <c r="B41" s="507"/>
      <c r="C41" s="65" t="s">
        <v>123</v>
      </c>
      <c r="D41" s="65"/>
      <c r="E41" s="329"/>
      <c r="F41" s="66">
        <f t="shared" si="1"/>
        <v>0</v>
      </c>
      <c r="G41" s="130"/>
      <c r="H41" s="128"/>
      <c r="I41" s="340"/>
      <c r="J41" s="491" t="s">
        <v>167</v>
      </c>
      <c r="K41" s="491"/>
      <c r="L41" s="332"/>
      <c r="M41" s="94">
        <f t="shared" si="3"/>
        <v>0</v>
      </c>
      <c r="N41" s="95">
        <f t="shared" si="2"/>
        <v>0</v>
      </c>
      <c r="Q41" s="1"/>
      <c r="R41" s="1"/>
    </row>
    <row r="42" spans="1:18" s="99" customFormat="1" ht="24" customHeight="1">
      <c r="A42" s="62">
        <v>33</v>
      </c>
      <c r="B42" s="507"/>
      <c r="C42" s="65" t="s">
        <v>14</v>
      </c>
      <c r="D42" s="65" t="s">
        <v>15</v>
      </c>
      <c r="E42" s="329"/>
      <c r="F42" s="66">
        <f t="shared" si="1"/>
        <v>0</v>
      </c>
      <c r="G42" s="130"/>
      <c r="H42" s="128"/>
      <c r="I42" s="340"/>
      <c r="J42" s="491" t="s">
        <v>137</v>
      </c>
      <c r="K42" s="491"/>
      <c r="L42" s="332"/>
      <c r="M42" s="94">
        <f t="shared" si="3"/>
        <v>0</v>
      </c>
      <c r="N42" s="95">
        <f t="shared" si="2"/>
        <v>0</v>
      </c>
      <c r="Q42" s="1"/>
      <c r="R42" s="1"/>
    </row>
    <row r="43" spans="1:18" s="99" customFormat="1" ht="24" customHeight="1">
      <c r="A43" s="62">
        <v>34</v>
      </c>
      <c r="B43" s="507"/>
      <c r="C43" s="65" t="s">
        <v>16</v>
      </c>
      <c r="D43" s="343" t="s">
        <v>256</v>
      </c>
      <c r="E43" s="329"/>
      <c r="F43" s="66">
        <f t="shared" si="1"/>
        <v>0</v>
      </c>
      <c r="G43" s="130"/>
      <c r="H43" s="128"/>
      <c r="I43" s="340"/>
      <c r="J43" s="491" t="s">
        <v>345</v>
      </c>
      <c r="K43" s="491"/>
      <c r="L43" s="332"/>
      <c r="M43" s="94">
        <f t="shared" si="3"/>
        <v>0</v>
      </c>
      <c r="N43" s="95">
        <f t="shared" si="2"/>
        <v>0</v>
      </c>
      <c r="Q43" s="1"/>
      <c r="R43" s="1"/>
    </row>
    <row r="44" spans="1:18" s="99" customFormat="1" ht="24" customHeight="1">
      <c r="A44" s="62">
        <v>35</v>
      </c>
      <c r="B44" s="507"/>
      <c r="C44" s="65" t="s">
        <v>17</v>
      </c>
      <c r="D44" s="65" t="s">
        <v>257</v>
      </c>
      <c r="E44" s="329"/>
      <c r="F44" s="66">
        <f t="shared" si="1"/>
        <v>0</v>
      </c>
      <c r="G44" s="130"/>
      <c r="H44" s="128"/>
      <c r="I44" s="340"/>
      <c r="J44" s="491" t="s">
        <v>261</v>
      </c>
      <c r="K44" s="491"/>
      <c r="L44" s="332"/>
      <c r="M44" s="94">
        <f t="shared" si="3"/>
        <v>0</v>
      </c>
      <c r="N44" s="95">
        <f t="shared" si="2"/>
        <v>0</v>
      </c>
      <c r="Q44" s="1"/>
      <c r="R44" s="1"/>
    </row>
    <row r="45" spans="1:18" s="99" customFormat="1" ht="24" customHeight="1" thickBot="1">
      <c r="A45" s="62">
        <v>36</v>
      </c>
      <c r="B45" s="509"/>
      <c r="C45" s="72" t="s">
        <v>18</v>
      </c>
      <c r="D45" s="72" t="s">
        <v>258</v>
      </c>
      <c r="E45" s="331"/>
      <c r="F45" s="219">
        <f t="shared" si="1"/>
        <v>0</v>
      </c>
      <c r="G45" s="130"/>
      <c r="H45" s="128"/>
      <c r="I45" s="341"/>
      <c r="J45" s="494" t="s">
        <v>140</v>
      </c>
      <c r="K45" s="494"/>
      <c r="L45" s="334"/>
      <c r="M45" s="97">
        <f t="shared" si="3"/>
        <v>0</v>
      </c>
      <c r="N45" s="380">
        <f t="shared" si="2"/>
        <v>0</v>
      </c>
      <c r="Q45" s="1"/>
      <c r="R45" s="1"/>
    </row>
    <row r="46" spans="1:18" s="99" customFormat="1" ht="28.5" customHeight="1" thickBot="1">
      <c r="A46" s="62"/>
      <c r="B46" s="73"/>
      <c r="C46" s="74"/>
      <c r="D46" s="75" t="s">
        <v>34</v>
      </c>
      <c r="E46" s="296">
        <f>SUM(E10:E45)</f>
        <v>0</v>
      </c>
      <c r="F46" s="379">
        <f>IF($E$46=0,0,E46/$E$46)</f>
        <v>0</v>
      </c>
      <c r="G46" s="130"/>
      <c r="H46" s="128"/>
      <c r="I46" s="98"/>
      <c r="L46" s="100" t="s">
        <v>34</v>
      </c>
      <c r="M46" s="101">
        <f>SUM(M10:M45)</f>
        <v>0</v>
      </c>
      <c r="N46" s="381">
        <f t="shared" si="2"/>
        <v>0</v>
      </c>
      <c r="Q46" s="1"/>
      <c r="R46" s="1"/>
    </row>
    <row r="47" spans="1:18" s="99" customFormat="1" ht="24.75" customHeight="1" thickBot="1">
      <c r="A47" s="62"/>
      <c r="B47" s="492" t="s">
        <v>447</v>
      </c>
      <c r="C47" s="492"/>
      <c r="D47" s="493"/>
      <c r="E47" s="297">
        <f>'1.2 算出条件'!D12+'1.2 算出条件'!F12</f>
        <v>0</v>
      </c>
      <c r="F47" s="379">
        <f t="shared" si="1"/>
        <v>0</v>
      </c>
      <c r="G47" s="77"/>
      <c r="H47" s="77"/>
      <c r="I47" s="77"/>
      <c r="J47" s="77"/>
      <c r="K47" s="77"/>
      <c r="L47" s="77"/>
      <c r="M47" s="77"/>
      <c r="N47" s="77"/>
      <c r="O47" s="77"/>
      <c r="P47" s="77"/>
      <c r="Q47" s="77"/>
      <c r="R47" s="77"/>
    </row>
    <row r="48" spans="1:18" s="99" customFormat="1" ht="25.5" customHeight="1">
      <c r="A48" s="78"/>
      <c r="B48" s="79"/>
      <c r="C48" s="77"/>
      <c r="D48" s="80"/>
      <c r="E48" s="81"/>
      <c r="F48" s="76"/>
      <c r="G48" s="77"/>
      <c r="H48" s="77"/>
      <c r="I48" s="77"/>
      <c r="J48" s="77"/>
      <c r="K48" s="77"/>
      <c r="L48" s="77"/>
      <c r="M48" s="77"/>
      <c r="N48" s="77"/>
      <c r="O48" s="77"/>
      <c r="P48" s="77"/>
      <c r="Q48" s="77"/>
      <c r="R48" s="77"/>
    </row>
    <row r="49" spans="1:18" ht="24" customHeight="1">
      <c r="A49" s="62"/>
      <c r="B49" s="1"/>
      <c r="C49" s="1"/>
      <c r="D49" s="1"/>
      <c r="E49" s="1"/>
      <c r="F49" s="1"/>
      <c r="I49" s="1"/>
      <c r="J49" s="1"/>
      <c r="K49" s="1"/>
      <c r="O49" s="1"/>
      <c r="P49" s="1"/>
      <c r="Q49" s="1"/>
      <c r="R49" s="1"/>
    </row>
    <row r="50" spans="1:18" s="99" customFormat="1" ht="29.25" customHeight="1" thickBot="1">
      <c r="A50" s="59">
        <v>1.2</v>
      </c>
      <c r="B50" s="304" t="s">
        <v>346</v>
      </c>
      <c r="C50" s="304"/>
      <c r="D50" s="112"/>
      <c r="E50" s="112"/>
      <c r="F50" s="112"/>
      <c r="G50" s="112"/>
      <c r="H50" s="112"/>
      <c r="I50" s="114"/>
      <c r="J50" s="115"/>
      <c r="K50" s="116"/>
      <c r="L50" s="116"/>
      <c r="M50" s="119"/>
    </row>
    <row r="51" spans="1:18" s="99" customFormat="1" ht="24" customHeight="1">
      <c r="A51" s="62"/>
      <c r="B51" s="510" t="s">
        <v>295</v>
      </c>
      <c r="C51" s="511"/>
      <c r="D51" s="511"/>
      <c r="E51" s="511"/>
      <c r="F51" s="512"/>
      <c r="G51" s="127"/>
      <c r="H51" s="127"/>
      <c r="I51" s="495" t="s">
        <v>303</v>
      </c>
      <c r="J51" s="499"/>
      <c r="K51" s="496"/>
      <c r="M51" s="495" t="s">
        <v>260</v>
      </c>
      <c r="N51" s="496"/>
    </row>
    <row r="52" spans="1:18" s="99" customFormat="1" ht="20.25" customHeight="1">
      <c r="A52" s="62"/>
      <c r="B52" s="516" t="s">
        <v>31</v>
      </c>
      <c r="C52" s="518" t="s">
        <v>32</v>
      </c>
      <c r="D52" s="518" t="s">
        <v>26</v>
      </c>
      <c r="E52" s="520" t="s">
        <v>35</v>
      </c>
      <c r="F52" s="521"/>
      <c r="G52" s="127"/>
      <c r="H52" s="127"/>
      <c r="I52" s="319" t="s">
        <v>33</v>
      </c>
      <c r="J52" s="134"/>
      <c r="K52" s="135"/>
      <c r="M52" s="497" t="s">
        <v>36</v>
      </c>
      <c r="N52" s="498"/>
    </row>
    <row r="53" spans="1:18" s="99" customFormat="1" ht="30.75" customHeight="1">
      <c r="A53" s="62" t="s">
        <v>110</v>
      </c>
      <c r="B53" s="517"/>
      <c r="C53" s="519"/>
      <c r="D53" s="519"/>
      <c r="E53" s="63" t="s">
        <v>282</v>
      </c>
      <c r="F53" s="64" t="s">
        <v>283</v>
      </c>
      <c r="G53" s="128"/>
      <c r="H53" s="128"/>
      <c r="I53" s="355" t="s">
        <v>414</v>
      </c>
      <c r="J53" s="63" t="s">
        <v>26</v>
      </c>
      <c r="K53" s="84" t="s">
        <v>20</v>
      </c>
      <c r="M53" s="93" t="s">
        <v>278</v>
      </c>
      <c r="N53" s="64" t="s">
        <v>279</v>
      </c>
    </row>
    <row r="54" spans="1:18" s="99" customFormat="1" ht="24" customHeight="1">
      <c r="A54" s="62">
        <v>31</v>
      </c>
      <c r="B54" s="513" t="s">
        <v>60</v>
      </c>
      <c r="C54" s="136" t="s">
        <v>141</v>
      </c>
      <c r="D54" s="136" t="s">
        <v>19</v>
      </c>
      <c r="E54" s="378">
        <v>0</v>
      </c>
      <c r="F54" s="66">
        <f>IF($E$58=0,0,E54/$E$58)</f>
        <v>0</v>
      </c>
      <c r="G54" s="128"/>
      <c r="H54" s="128"/>
      <c r="I54" s="340"/>
      <c r="J54" s="69" t="s">
        <v>21</v>
      </c>
      <c r="K54" s="335"/>
      <c r="M54" s="94">
        <f>E54*K54</f>
        <v>0</v>
      </c>
      <c r="N54" s="95">
        <f>IF($M$58=0,0,M54/$M$58)</f>
        <v>0</v>
      </c>
    </row>
    <row r="55" spans="1:18" s="99" customFormat="1" ht="24" customHeight="1">
      <c r="A55" s="62">
        <v>32</v>
      </c>
      <c r="B55" s="514"/>
      <c r="C55" s="136" t="s">
        <v>142</v>
      </c>
      <c r="D55" s="136" t="s">
        <v>139</v>
      </c>
      <c r="E55" s="137">
        <v>0</v>
      </c>
      <c r="F55" s="66">
        <f t="shared" ref="F55:F58" si="4">IF($E$58=0,0,E55/$E$58)</f>
        <v>0</v>
      </c>
      <c r="G55" s="128"/>
      <c r="H55" s="128"/>
      <c r="I55" s="349"/>
      <c r="J55" s="69" t="s">
        <v>136</v>
      </c>
      <c r="K55" s="335"/>
      <c r="M55" s="94">
        <f>E55*K55</f>
        <v>0</v>
      </c>
      <c r="N55" s="95">
        <f t="shared" ref="N55:N58" si="5">IF($M$58=0,0,M55/$M$58)</f>
        <v>0</v>
      </c>
    </row>
    <row r="56" spans="1:18" s="99" customFormat="1" ht="24" customHeight="1">
      <c r="A56" s="62">
        <v>33</v>
      </c>
      <c r="B56" s="515"/>
      <c r="C56" s="138" t="s">
        <v>143</v>
      </c>
      <c r="D56" s="139" t="s">
        <v>475</v>
      </c>
      <c r="E56" s="137">
        <v>0</v>
      </c>
      <c r="F56" s="66">
        <f t="shared" si="4"/>
        <v>0</v>
      </c>
      <c r="G56" s="128"/>
      <c r="H56" s="128"/>
      <c r="I56" s="349"/>
      <c r="J56" s="69" t="s">
        <v>145</v>
      </c>
      <c r="K56" s="335"/>
      <c r="M56" s="94">
        <f>E56*K56</f>
        <v>0</v>
      </c>
      <c r="N56" s="95">
        <f t="shared" si="5"/>
        <v>0</v>
      </c>
    </row>
    <row r="57" spans="1:18" s="99" customFormat="1" ht="24" customHeight="1" thickBot="1">
      <c r="A57" s="62">
        <v>34</v>
      </c>
      <c r="B57" s="140" t="s">
        <v>153</v>
      </c>
      <c r="C57" s="72" t="s">
        <v>115</v>
      </c>
      <c r="D57" s="141"/>
      <c r="E57" s="142">
        <v>0</v>
      </c>
      <c r="F57" s="219">
        <f t="shared" si="4"/>
        <v>0</v>
      </c>
      <c r="G57" s="128"/>
      <c r="H57" s="128"/>
      <c r="I57" s="341"/>
      <c r="J57" s="143" t="s">
        <v>507</v>
      </c>
      <c r="K57" s="336"/>
      <c r="M57" s="94">
        <f>E57*K57</f>
        <v>0</v>
      </c>
      <c r="N57" s="380">
        <f t="shared" si="5"/>
        <v>0</v>
      </c>
    </row>
    <row r="58" spans="1:18" s="99" customFormat="1" ht="25.5" customHeight="1" thickBot="1">
      <c r="A58" s="62">
        <v>35</v>
      </c>
      <c r="B58" s="144"/>
      <c r="C58" s="76"/>
      <c r="D58" s="75" t="s">
        <v>34</v>
      </c>
      <c r="E58" s="382">
        <f>SUM(E54:E57)</f>
        <v>0</v>
      </c>
      <c r="F58" s="379">
        <f t="shared" si="4"/>
        <v>0</v>
      </c>
      <c r="G58" s="128"/>
      <c r="H58" s="128"/>
      <c r="I58" s="73"/>
      <c r="J58" s="76"/>
      <c r="K58" s="76"/>
      <c r="L58" s="75" t="s">
        <v>34</v>
      </c>
      <c r="M58" s="101">
        <f>SUM(M54:M57)</f>
        <v>0</v>
      </c>
      <c r="N58" s="381">
        <f t="shared" si="5"/>
        <v>0</v>
      </c>
    </row>
    <row r="59" spans="1:18" ht="24.75" customHeight="1">
      <c r="A59" s="62">
        <v>36</v>
      </c>
      <c r="B59" s="305"/>
      <c r="C59" s="79"/>
      <c r="F59" s="77"/>
      <c r="G59" s="77"/>
      <c r="H59" s="77"/>
      <c r="I59" s="128"/>
      <c r="J59" s="146"/>
      <c r="M59" s="147"/>
      <c r="N59" s="1"/>
      <c r="O59" s="1"/>
      <c r="P59" s="1"/>
      <c r="Q59" s="1"/>
      <c r="R59" s="1"/>
    </row>
    <row r="60" spans="1:18" ht="21" customHeight="1" thickBot="1">
      <c r="A60" s="145">
        <v>37</v>
      </c>
      <c r="O60" s="99"/>
    </row>
    <row r="61" spans="1:18" s="99" customFormat="1" ht="21" customHeight="1">
      <c r="A61" s="62">
        <v>38</v>
      </c>
      <c r="B61" s="358" t="s">
        <v>439</v>
      </c>
      <c r="C61" s="487" t="s">
        <v>440</v>
      </c>
      <c r="D61" s="487"/>
      <c r="E61" s="487"/>
      <c r="F61" s="487"/>
      <c r="G61" s="487"/>
      <c r="H61" s="487"/>
      <c r="I61" s="487"/>
      <c r="J61" s="487"/>
      <c r="K61" s="487"/>
      <c r="L61" s="487"/>
      <c r="M61" s="487"/>
      <c r="N61" s="488"/>
      <c r="P61" s="117"/>
      <c r="Q61" s="118"/>
      <c r="R61" s="119"/>
    </row>
    <row r="62" spans="1:18" s="99" customFormat="1" ht="21" customHeight="1">
      <c r="A62" s="62">
        <v>39</v>
      </c>
      <c r="B62" s="359">
        <v>1</v>
      </c>
      <c r="C62" s="555" t="s">
        <v>471</v>
      </c>
      <c r="D62" s="555"/>
      <c r="E62" s="555"/>
      <c r="F62" s="555"/>
      <c r="G62" s="555"/>
      <c r="H62" s="555"/>
      <c r="I62" s="555"/>
      <c r="J62" s="555"/>
      <c r="K62" s="555"/>
      <c r="L62" s="555"/>
      <c r="M62" s="555"/>
      <c r="N62" s="556"/>
      <c r="O62" s="351"/>
      <c r="P62" s="77"/>
      <c r="Q62" s="77"/>
      <c r="R62" s="77"/>
    </row>
    <row r="63" spans="1:18" s="99" customFormat="1" ht="21" customHeight="1">
      <c r="A63" s="62">
        <v>40</v>
      </c>
      <c r="B63" s="359">
        <v>2</v>
      </c>
      <c r="C63" s="557" t="s">
        <v>472</v>
      </c>
      <c r="D63" s="557"/>
      <c r="E63" s="557"/>
      <c r="F63" s="557"/>
      <c r="G63" s="557"/>
      <c r="H63" s="557"/>
      <c r="I63" s="557"/>
      <c r="J63" s="557"/>
      <c r="K63" s="557"/>
      <c r="L63" s="557"/>
      <c r="M63" s="557"/>
      <c r="N63" s="558"/>
      <c r="O63" s="350"/>
      <c r="P63" s="168"/>
      <c r="Q63" s="168"/>
      <c r="R63" s="168"/>
    </row>
    <row r="64" spans="1:18" s="99" customFormat="1" ht="21" customHeight="1">
      <c r="A64" s="62">
        <v>41</v>
      </c>
      <c r="B64" s="359">
        <v>3</v>
      </c>
      <c r="C64" s="542" t="s">
        <v>452</v>
      </c>
      <c r="D64" s="542"/>
      <c r="E64" s="542"/>
      <c r="F64" s="542"/>
      <c r="G64" s="542"/>
      <c r="H64" s="542"/>
      <c r="I64" s="542"/>
      <c r="J64" s="542"/>
      <c r="K64" s="542"/>
      <c r="L64" s="542"/>
      <c r="M64" s="542"/>
      <c r="N64" s="559"/>
      <c r="P64" s="77"/>
      <c r="Q64" s="77"/>
      <c r="R64" s="77"/>
    </row>
    <row r="65" spans="1:19" s="99" customFormat="1" ht="18" customHeight="1">
      <c r="A65" s="62">
        <v>42</v>
      </c>
      <c r="B65" s="489">
        <v>4</v>
      </c>
      <c r="C65" s="560" t="s">
        <v>415</v>
      </c>
      <c r="D65" s="560"/>
      <c r="E65" s="560"/>
      <c r="F65" s="560"/>
      <c r="G65" s="560"/>
      <c r="H65" s="560"/>
      <c r="I65" s="560"/>
      <c r="J65" s="560"/>
      <c r="K65" s="560"/>
      <c r="L65" s="560"/>
      <c r="M65" s="560"/>
      <c r="N65" s="561"/>
      <c r="O65" s="119"/>
      <c r="P65" s="169"/>
      <c r="Q65" s="169"/>
      <c r="R65" s="169"/>
      <c r="S65" s="77"/>
    </row>
    <row r="66" spans="1:19" s="99" customFormat="1" ht="21.75" customHeight="1">
      <c r="A66" s="62">
        <v>43</v>
      </c>
      <c r="B66" s="490"/>
      <c r="C66" s="500" t="s">
        <v>225</v>
      </c>
      <c r="D66" s="500"/>
      <c r="E66" s="500"/>
      <c r="F66" s="500"/>
      <c r="G66" s="500"/>
      <c r="H66" s="500"/>
      <c r="I66" s="500"/>
      <c r="J66" s="500"/>
      <c r="K66" s="500"/>
      <c r="L66" s="500"/>
      <c r="M66" s="500"/>
      <c r="N66" s="501"/>
      <c r="O66" s="117"/>
      <c r="P66" s="117"/>
      <c r="Q66" s="118"/>
      <c r="R66" s="119"/>
    </row>
    <row r="67" spans="1:19" s="99" customFormat="1">
      <c r="A67" s="62">
        <v>44</v>
      </c>
      <c r="B67" s="359">
        <v>5</v>
      </c>
      <c r="C67" s="551"/>
      <c r="D67" s="551"/>
      <c r="E67" s="551"/>
      <c r="F67" s="551"/>
      <c r="G67" s="551"/>
      <c r="H67" s="551"/>
      <c r="I67" s="551"/>
      <c r="J67" s="551"/>
      <c r="K67" s="551"/>
      <c r="L67" s="551"/>
      <c r="M67" s="551"/>
      <c r="N67" s="552"/>
      <c r="O67" s="117"/>
      <c r="P67" s="117"/>
      <c r="Q67" s="118"/>
      <c r="R67" s="119"/>
    </row>
    <row r="68" spans="1:19" s="99" customFormat="1" ht="14.25" thickBot="1">
      <c r="A68" s="62">
        <v>45</v>
      </c>
      <c r="B68" s="360">
        <v>6</v>
      </c>
      <c r="C68" s="553"/>
      <c r="D68" s="553"/>
      <c r="E68" s="553"/>
      <c r="F68" s="553"/>
      <c r="G68" s="553"/>
      <c r="H68" s="553"/>
      <c r="I68" s="553"/>
      <c r="J68" s="553"/>
      <c r="K68" s="553"/>
      <c r="L68" s="553"/>
      <c r="M68" s="553"/>
      <c r="N68" s="554"/>
      <c r="O68" s="117"/>
      <c r="P68" s="117"/>
      <c r="Q68" s="118"/>
      <c r="R68" s="119"/>
    </row>
    <row r="69" spans="1:19" s="99" customFormat="1">
      <c r="A69" s="62"/>
      <c r="C69" s="76"/>
      <c r="D69" s="76"/>
      <c r="E69" s="76"/>
      <c r="F69" s="128"/>
      <c r="G69" s="128"/>
      <c r="H69" s="128"/>
    </row>
    <row r="70" spans="1:19" s="99" customFormat="1">
      <c r="A70" s="62"/>
      <c r="B70" s="73"/>
      <c r="C70" s="76"/>
      <c r="D70" s="76"/>
      <c r="E70" s="76"/>
      <c r="F70" s="128"/>
      <c r="G70" s="128"/>
      <c r="H70" s="128"/>
    </row>
    <row r="71" spans="1:19" s="99" customFormat="1">
      <c r="A71" s="62"/>
      <c r="C71" s="76"/>
      <c r="D71" s="76"/>
      <c r="E71" s="76"/>
      <c r="F71" s="128"/>
      <c r="G71" s="128"/>
      <c r="H71" s="128"/>
    </row>
    <row r="72" spans="1:19" s="99" customFormat="1">
      <c r="A72" s="62"/>
      <c r="C72" s="76"/>
      <c r="D72" s="76"/>
      <c r="E72" s="76"/>
      <c r="F72" s="128"/>
      <c r="G72" s="128"/>
      <c r="H72" s="128"/>
    </row>
    <row r="73" spans="1:19" s="99" customFormat="1">
      <c r="A73" s="62"/>
      <c r="B73" s="73"/>
      <c r="C73" s="76"/>
      <c r="D73" s="76"/>
      <c r="E73" s="76"/>
      <c r="F73" s="128"/>
      <c r="G73" s="128"/>
      <c r="H73" s="128"/>
    </row>
    <row r="74" spans="1:19" s="99" customFormat="1">
      <c r="A74" s="62"/>
      <c r="B74" s="73"/>
      <c r="C74" s="76"/>
      <c r="D74" s="76"/>
      <c r="E74" s="76"/>
      <c r="F74" s="128"/>
      <c r="G74" s="128"/>
      <c r="H74" s="128"/>
    </row>
    <row r="75" spans="1:19" s="99" customFormat="1">
      <c r="A75" s="62"/>
      <c r="B75" s="73"/>
      <c r="C75" s="76"/>
      <c r="D75" s="76"/>
      <c r="E75" s="76"/>
      <c r="F75" s="128"/>
      <c r="G75" s="128"/>
      <c r="H75" s="128"/>
    </row>
    <row r="76" spans="1:19" s="99" customFormat="1">
      <c r="A76" s="62"/>
      <c r="B76" s="73"/>
      <c r="C76" s="76"/>
      <c r="D76" s="76"/>
      <c r="E76" s="76"/>
      <c r="F76" s="128"/>
      <c r="G76" s="128"/>
      <c r="H76" s="128"/>
    </row>
    <row r="77" spans="1:19" s="99" customFormat="1">
      <c r="A77" s="62"/>
      <c r="B77" s="73"/>
      <c r="C77" s="76"/>
      <c r="D77" s="76"/>
      <c r="E77" s="76"/>
      <c r="F77" s="128"/>
      <c r="G77" s="128"/>
      <c r="H77" s="128"/>
    </row>
    <row r="78" spans="1:19" s="99" customFormat="1">
      <c r="A78" s="62"/>
      <c r="B78" s="73"/>
      <c r="C78" s="76"/>
      <c r="D78" s="76"/>
      <c r="E78" s="76"/>
      <c r="F78" s="128"/>
      <c r="G78" s="128"/>
      <c r="H78" s="128"/>
    </row>
    <row r="79" spans="1:19" s="99" customFormat="1">
      <c r="A79" s="62"/>
      <c r="B79" s="73"/>
      <c r="C79" s="76"/>
      <c r="D79" s="76"/>
      <c r="E79" s="76"/>
      <c r="F79" s="128"/>
      <c r="G79" s="128"/>
      <c r="H79" s="128"/>
    </row>
    <row r="80" spans="1:19" s="99" customFormat="1">
      <c r="A80" s="62"/>
      <c r="B80" s="73"/>
      <c r="C80" s="76"/>
      <c r="D80" s="76"/>
      <c r="E80" s="76"/>
      <c r="F80" s="128"/>
      <c r="G80" s="128"/>
      <c r="H80" s="128"/>
    </row>
    <row r="81" spans="1:8" s="99" customFormat="1">
      <c r="A81" s="62"/>
      <c r="B81" s="73"/>
      <c r="C81" s="76"/>
      <c r="D81" s="76"/>
      <c r="E81" s="76"/>
      <c r="F81" s="128"/>
      <c r="G81" s="128"/>
      <c r="H81" s="128"/>
    </row>
    <row r="82" spans="1:8" s="99" customFormat="1">
      <c r="A82" s="62"/>
      <c r="B82" s="73"/>
      <c r="C82" s="76"/>
      <c r="D82" s="76"/>
      <c r="E82" s="76"/>
      <c r="F82" s="128"/>
      <c r="G82" s="128"/>
      <c r="H82" s="128"/>
    </row>
    <row r="83" spans="1:8" s="99" customFormat="1">
      <c r="A83" s="62"/>
      <c r="B83" s="73"/>
      <c r="C83" s="76"/>
      <c r="D83" s="76"/>
      <c r="E83" s="76"/>
      <c r="F83" s="128"/>
      <c r="G83" s="128"/>
      <c r="H83" s="128"/>
    </row>
    <row r="84" spans="1:8" s="99" customFormat="1" ht="14.25" customHeight="1">
      <c r="A84" s="62"/>
      <c r="B84" s="73"/>
      <c r="C84" s="76"/>
      <c r="D84" s="76"/>
      <c r="E84" s="76"/>
      <c r="F84" s="128"/>
      <c r="G84" s="128"/>
      <c r="H84" s="128"/>
    </row>
    <row r="85" spans="1:8" s="99" customFormat="1">
      <c r="A85" s="62"/>
      <c r="B85" s="73"/>
      <c r="C85" s="76"/>
      <c r="D85" s="76"/>
      <c r="E85" s="76"/>
      <c r="F85" s="128"/>
      <c r="G85" s="128"/>
      <c r="H85" s="128"/>
    </row>
    <row r="86" spans="1:8" s="99" customFormat="1">
      <c r="A86" s="62"/>
      <c r="B86" s="73"/>
      <c r="C86" s="76"/>
      <c r="D86" s="76"/>
      <c r="E86" s="76"/>
      <c r="F86" s="128"/>
      <c r="G86" s="128"/>
      <c r="H86" s="128"/>
    </row>
    <row r="87" spans="1:8" s="99" customFormat="1">
      <c r="A87" s="62"/>
      <c r="B87" s="73"/>
      <c r="C87" s="76"/>
      <c r="D87" s="76"/>
      <c r="E87" s="76"/>
      <c r="F87" s="128"/>
      <c r="G87" s="128"/>
      <c r="H87" s="128"/>
    </row>
    <row r="88" spans="1:8" s="99" customFormat="1">
      <c r="A88" s="62"/>
      <c r="B88" s="73"/>
      <c r="C88" s="76"/>
      <c r="D88" s="76"/>
      <c r="E88" s="76"/>
      <c r="F88" s="128"/>
      <c r="G88" s="128"/>
      <c r="H88" s="128"/>
    </row>
    <row r="89" spans="1:8" s="99" customFormat="1">
      <c r="A89" s="62"/>
      <c r="B89" s="73"/>
      <c r="C89" s="76"/>
      <c r="D89" s="76"/>
      <c r="E89" s="76"/>
      <c r="F89" s="128"/>
      <c r="G89" s="128"/>
      <c r="H89" s="128"/>
    </row>
    <row r="90" spans="1:8" s="99" customFormat="1">
      <c r="A90" s="62"/>
      <c r="B90" s="73"/>
      <c r="C90" s="76"/>
      <c r="D90" s="76"/>
      <c r="E90" s="76"/>
      <c r="F90" s="128"/>
      <c r="G90" s="128"/>
      <c r="H90" s="128"/>
    </row>
    <row r="91" spans="1:8" s="99" customFormat="1">
      <c r="A91" s="62"/>
      <c r="B91" s="73"/>
      <c r="C91" s="76"/>
      <c r="D91" s="76"/>
      <c r="E91" s="76"/>
      <c r="F91" s="128"/>
      <c r="G91" s="128"/>
      <c r="H91" s="128"/>
    </row>
    <row r="92" spans="1:8" s="99" customFormat="1">
      <c r="A92" s="62"/>
      <c r="B92" s="73"/>
      <c r="C92" s="76"/>
      <c r="D92" s="76"/>
      <c r="E92" s="76"/>
      <c r="F92" s="128"/>
      <c r="G92" s="128"/>
      <c r="H92" s="128"/>
    </row>
    <row r="93" spans="1:8" s="99" customFormat="1">
      <c r="A93" s="62"/>
      <c r="B93" s="73"/>
      <c r="C93" s="76"/>
      <c r="D93" s="76"/>
      <c r="E93" s="76"/>
      <c r="F93" s="128"/>
      <c r="G93" s="128"/>
      <c r="H93" s="128"/>
    </row>
    <row r="94" spans="1:8" s="99" customFormat="1">
      <c r="A94" s="62"/>
      <c r="B94" s="73"/>
      <c r="C94" s="76"/>
      <c r="D94" s="76"/>
      <c r="E94" s="76"/>
      <c r="F94" s="128"/>
      <c r="G94" s="128"/>
      <c r="H94" s="128"/>
    </row>
    <row r="95" spans="1:8" s="99" customFormat="1">
      <c r="A95" s="62"/>
      <c r="B95" s="73"/>
      <c r="C95" s="76"/>
      <c r="D95" s="76"/>
      <c r="E95" s="76"/>
      <c r="F95" s="128"/>
      <c r="G95" s="128"/>
      <c r="H95" s="128"/>
    </row>
    <row r="96" spans="1:8" s="99" customFormat="1">
      <c r="A96" s="62"/>
      <c r="B96" s="73"/>
      <c r="C96" s="76"/>
      <c r="D96" s="76"/>
      <c r="E96" s="76"/>
      <c r="F96" s="128"/>
      <c r="G96" s="128"/>
      <c r="H96" s="128"/>
    </row>
    <row r="97" spans="1:8" s="99" customFormat="1">
      <c r="A97" s="62"/>
      <c r="B97" s="73"/>
      <c r="C97" s="76"/>
      <c r="D97" s="76"/>
      <c r="E97" s="76"/>
      <c r="F97" s="128"/>
      <c r="G97" s="128"/>
      <c r="H97" s="128"/>
    </row>
    <row r="98" spans="1:8" s="99" customFormat="1">
      <c r="A98" s="62"/>
      <c r="B98" s="115"/>
      <c r="C98" s="170"/>
      <c r="D98" s="170"/>
      <c r="E98" s="170"/>
      <c r="F98" s="128"/>
      <c r="G98" s="128"/>
      <c r="H98" s="128"/>
    </row>
    <row r="99" spans="1:8" s="99" customFormat="1">
      <c r="A99" s="62"/>
      <c r="B99" s="115"/>
      <c r="C99" s="170"/>
      <c r="D99" s="170"/>
      <c r="E99" s="170"/>
      <c r="F99" s="128"/>
      <c r="G99" s="128"/>
      <c r="H99" s="128"/>
    </row>
    <row r="100" spans="1:8" s="99" customFormat="1">
      <c r="A100" s="62"/>
      <c r="B100" s="115"/>
      <c r="C100" s="170"/>
      <c r="D100" s="170"/>
      <c r="E100" s="170"/>
      <c r="F100" s="128"/>
      <c r="G100" s="128"/>
      <c r="H100" s="128"/>
    </row>
    <row r="101" spans="1:8" s="99" customFormat="1">
      <c r="A101" s="62"/>
      <c r="B101" s="115"/>
      <c r="C101" s="170"/>
      <c r="D101" s="170"/>
      <c r="E101" s="170"/>
      <c r="F101" s="128"/>
      <c r="G101" s="128"/>
      <c r="H101" s="128"/>
    </row>
    <row r="102" spans="1:8" s="99" customFormat="1">
      <c r="A102" s="62"/>
      <c r="B102" s="115"/>
      <c r="C102" s="170"/>
      <c r="D102" s="170"/>
      <c r="E102" s="170"/>
      <c r="F102" s="128"/>
      <c r="G102" s="128"/>
      <c r="H102" s="128"/>
    </row>
    <row r="103" spans="1:8" s="99" customFormat="1">
      <c r="A103" s="62"/>
      <c r="B103" s="115"/>
      <c r="C103" s="170"/>
      <c r="D103" s="170"/>
      <c r="E103" s="170"/>
      <c r="F103" s="128"/>
      <c r="G103" s="128"/>
      <c r="H103" s="128"/>
    </row>
    <row r="104" spans="1:8" s="99" customFormat="1">
      <c r="A104" s="62"/>
      <c r="B104" s="115"/>
      <c r="C104" s="170"/>
      <c r="D104" s="170"/>
      <c r="E104" s="170"/>
      <c r="F104" s="128"/>
      <c r="G104" s="128"/>
      <c r="H104" s="128"/>
    </row>
    <row r="105" spans="1:8" s="99" customFormat="1">
      <c r="A105" s="62"/>
      <c r="B105" s="115"/>
      <c r="C105" s="170"/>
      <c r="D105" s="170"/>
      <c r="E105" s="170"/>
      <c r="F105" s="128"/>
      <c r="G105" s="128"/>
      <c r="H105" s="128"/>
    </row>
    <row r="106" spans="1:8" s="99" customFormat="1">
      <c r="A106" s="62"/>
      <c r="B106" s="115"/>
      <c r="C106" s="170"/>
      <c r="D106" s="170"/>
      <c r="E106" s="170"/>
      <c r="F106" s="128"/>
      <c r="G106" s="128"/>
      <c r="H106" s="128"/>
    </row>
    <row r="107" spans="1:8" s="99" customFormat="1">
      <c r="A107" s="62"/>
      <c r="B107" s="115"/>
      <c r="C107" s="170"/>
      <c r="D107" s="170"/>
      <c r="E107" s="170"/>
      <c r="F107" s="128"/>
      <c r="G107" s="128"/>
      <c r="H107" s="128"/>
    </row>
    <row r="108" spans="1:8" s="99" customFormat="1">
      <c r="A108" s="62"/>
      <c r="B108" s="115"/>
      <c r="C108" s="170"/>
      <c r="D108" s="170"/>
      <c r="E108" s="170"/>
      <c r="F108" s="128"/>
      <c r="G108" s="128"/>
      <c r="H108" s="128"/>
    </row>
    <row r="109" spans="1:8" s="99" customFormat="1">
      <c r="A109" s="62"/>
      <c r="B109" s="115"/>
      <c r="C109" s="170"/>
      <c r="D109" s="170"/>
      <c r="E109" s="170"/>
      <c r="F109" s="128"/>
      <c r="G109" s="128"/>
      <c r="H109" s="128"/>
    </row>
    <row r="110" spans="1:8" s="99" customFormat="1">
      <c r="A110" s="62"/>
      <c r="B110" s="115"/>
      <c r="C110" s="170"/>
      <c r="D110" s="170"/>
      <c r="E110" s="170"/>
      <c r="F110" s="128"/>
      <c r="G110" s="128"/>
      <c r="H110" s="128"/>
    </row>
    <row r="111" spans="1:8" s="99" customFormat="1">
      <c r="A111" s="62"/>
      <c r="B111" s="115"/>
      <c r="C111" s="170"/>
      <c r="D111" s="170"/>
      <c r="E111" s="170"/>
      <c r="F111" s="128"/>
      <c r="G111" s="128"/>
      <c r="H111" s="128"/>
    </row>
    <row r="112" spans="1:8" s="99" customFormat="1">
      <c r="A112" s="62"/>
      <c r="B112" s="115"/>
      <c r="C112" s="170"/>
      <c r="D112" s="170"/>
      <c r="E112" s="170"/>
      <c r="F112" s="128"/>
      <c r="G112" s="128"/>
      <c r="H112" s="128"/>
    </row>
    <row r="113" spans="1:8" s="99" customFormat="1">
      <c r="A113" s="62"/>
      <c r="B113" s="115"/>
      <c r="C113" s="170"/>
      <c r="D113" s="170"/>
      <c r="E113" s="170"/>
      <c r="F113" s="128"/>
      <c r="G113" s="128"/>
      <c r="H113" s="128"/>
    </row>
    <row r="114" spans="1:8" s="99" customFormat="1" ht="14.25" customHeight="1">
      <c r="A114" s="62"/>
      <c r="B114" s="115"/>
      <c r="C114" s="170"/>
      <c r="D114" s="170"/>
      <c r="E114" s="170"/>
      <c r="F114" s="128"/>
      <c r="G114" s="128"/>
      <c r="H114" s="128"/>
    </row>
    <row r="115" spans="1:8" s="99" customFormat="1">
      <c r="A115" s="62"/>
      <c r="B115" s="115"/>
      <c r="C115" s="170"/>
      <c r="D115" s="170"/>
      <c r="E115" s="170"/>
      <c r="F115" s="128"/>
      <c r="G115" s="128"/>
      <c r="H115" s="128"/>
    </row>
    <row r="116" spans="1:8" s="99" customFormat="1">
      <c r="A116" s="62"/>
      <c r="B116" s="115"/>
      <c r="C116" s="170"/>
      <c r="D116" s="170"/>
      <c r="E116" s="170"/>
      <c r="F116" s="128"/>
      <c r="G116" s="128"/>
      <c r="H116" s="128"/>
    </row>
    <row r="117" spans="1:8" s="99" customFormat="1">
      <c r="A117" s="62"/>
      <c r="B117" s="115"/>
      <c r="C117" s="170"/>
      <c r="D117" s="170"/>
      <c r="E117" s="170"/>
      <c r="F117" s="128"/>
      <c r="G117" s="128"/>
      <c r="H117" s="128"/>
    </row>
    <row r="118" spans="1:8" s="99" customFormat="1">
      <c r="A118" s="62"/>
      <c r="B118" s="115"/>
      <c r="C118" s="170"/>
      <c r="D118" s="170"/>
      <c r="E118" s="170"/>
      <c r="F118" s="128"/>
      <c r="G118" s="128"/>
      <c r="H118" s="128"/>
    </row>
    <row r="119" spans="1:8" s="99" customFormat="1">
      <c r="A119" s="62"/>
      <c r="B119" s="115"/>
      <c r="C119" s="170"/>
      <c r="D119" s="170"/>
      <c r="E119" s="170"/>
      <c r="F119" s="128"/>
      <c r="G119" s="128"/>
      <c r="H119" s="128"/>
    </row>
    <row r="120" spans="1:8" s="99" customFormat="1">
      <c r="A120" s="62"/>
      <c r="B120" s="115"/>
      <c r="C120" s="170"/>
      <c r="D120" s="170"/>
      <c r="E120" s="170"/>
      <c r="F120" s="128"/>
      <c r="G120" s="128"/>
      <c r="H120" s="128"/>
    </row>
    <row r="121" spans="1:8" s="99" customFormat="1">
      <c r="A121" s="62"/>
      <c r="B121" s="115"/>
      <c r="C121" s="170"/>
      <c r="D121" s="170"/>
      <c r="E121" s="170"/>
      <c r="F121" s="128"/>
      <c r="G121" s="128"/>
      <c r="H121" s="128"/>
    </row>
    <row r="122" spans="1:8" s="99" customFormat="1">
      <c r="A122" s="62"/>
      <c r="B122" s="115"/>
      <c r="C122" s="170"/>
      <c r="D122" s="170"/>
      <c r="E122" s="170"/>
      <c r="F122" s="128"/>
      <c r="G122" s="128"/>
      <c r="H122" s="128"/>
    </row>
    <row r="123" spans="1:8" s="99" customFormat="1">
      <c r="A123" s="62"/>
      <c r="B123" s="115"/>
      <c r="C123" s="170"/>
      <c r="D123" s="170"/>
      <c r="E123" s="170"/>
      <c r="F123" s="128"/>
      <c r="G123" s="128"/>
      <c r="H123" s="128"/>
    </row>
    <row r="124" spans="1:8" s="99" customFormat="1">
      <c r="A124" s="62"/>
      <c r="B124" s="115"/>
      <c r="C124" s="170"/>
      <c r="D124" s="170"/>
      <c r="E124" s="170"/>
      <c r="F124" s="128"/>
      <c r="G124" s="128"/>
      <c r="H124" s="128"/>
    </row>
    <row r="125" spans="1:8" s="99" customFormat="1">
      <c r="A125" s="62"/>
      <c r="B125" s="115"/>
      <c r="C125" s="170"/>
      <c r="D125" s="170"/>
      <c r="E125" s="170"/>
      <c r="F125" s="128"/>
      <c r="G125" s="128"/>
      <c r="H125" s="128"/>
    </row>
    <row r="126" spans="1:8" s="99" customFormat="1">
      <c r="A126" s="62"/>
      <c r="B126" s="115"/>
      <c r="C126" s="170"/>
      <c r="D126" s="170"/>
      <c r="E126" s="170"/>
      <c r="F126" s="128"/>
      <c r="G126" s="128"/>
      <c r="H126" s="128"/>
    </row>
    <row r="127" spans="1:8" s="99" customFormat="1">
      <c r="A127" s="62"/>
      <c r="B127" s="115"/>
      <c r="C127" s="170"/>
      <c r="D127" s="170"/>
      <c r="E127" s="170"/>
      <c r="F127" s="128"/>
      <c r="G127" s="128"/>
      <c r="H127" s="128"/>
    </row>
    <row r="128" spans="1:8" s="99" customFormat="1">
      <c r="A128" s="62"/>
      <c r="B128" s="115"/>
      <c r="C128" s="170"/>
      <c r="D128" s="170"/>
      <c r="E128" s="170"/>
      <c r="F128" s="128"/>
      <c r="G128" s="128"/>
      <c r="H128" s="128"/>
    </row>
    <row r="129" spans="1:18" s="99" customFormat="1">
      <c r="A129" s="62"/>
      <c r="B129" s="115"/>
      <c r="C129" s="170"/>
      <c r="D129" s="170"/>
      <c r="E129" s="170"/>
      <c r="F129" s="128"/>
      <c r="G129" s="128"/>
      <c r="H129" s="128"/>
    </row>
    <row r="130" spans="1:18">
      <c r="I130" s="1"/>
      <c r="J130" s="1"/>
      <c r="K130" s="1"/>
      <c r="L130" s="1"/>
      <c r="M130" s="1"/>
      <c r="N130" s="1"/>
      <c r="O130" s="1"/>
      <c r="P130" s="1"/>
      <c r="Q130" s="1"/>
      <c r="R130" s="1"/>
    </row>
    <row r="131" spans="1:18">
      <c r="I131" s="1"/>
      <c r="J131" s="1"/>
      <c r="K131" s="1"/>
      <c r="L131" s="1"/>
      <c r="M131" s="1"/>
      <c r="N131" s="1"/>
      <c r="O131" s="1"/>
      <c r="P131" s="1"/>
      <c r="Q131" s="1"/>
      <c r="R131" s="1"/>
    </row>
    <row r="132" spans="1:18">
      <c r="I132" s="1"/>
      <c r="J132" s="1"/>
      <c r="K132" s="1"/>
      <c r="L132" s="1"/>
      <c r="M132" s="1"/>
      <c r="N132" s="1"/>
      <c r="O132" s="1"/>
      <c r="P132" s="1"/>
      <c r="Q132" s="1"/>
      <c r="R132" s="1"/>
    </row>
  </sheetData>
  <mergeCells count="80">
    <mergeCell ref="C67:N67"/>
    <mergeCell ref="C68:N68"/>
    <mergeCell ref="C62:N62"/>
    <mergeCell ref="C63:N63"/>
    <mergeCell ref="C64:N64"/>
    <mergeCell ref="C65:N65"/>
    <mergeCell ref="J26:K26"/>
    <mergeCell ref="J27:K27"/>
    <mergeCell ref="J28:K28"/>
    <mergeCell ref="J29:K29"/>
    <mergeCell ref="J30:K30"/>
    <mergeCell ref="J21:K21"/>
    <mergeCell ref="J22:K22"/>
    <mergeCell ref="J23:K23"/>
    <mergeCell ref="J24:K24"/>
    <mergeCell ref="J25:K25"/>
    <mergeCell ref="J15:K15"/>
    <mergeCell ref="J16:K16"/>
    <mergeCell ref="I7:L7"/>
    <mergeCell ref="I8:L8"/>
    <mergeCell ref="J9:K9"/>
    <mergeCell ref="J10:K10"/>
    <mergeCell ref="J11:K11"/>
    <mergeCell ref="J3:R3"/>
    <mergeCell ref="B5:D5"/>
    <mergeCell ref="B7:F7"/>
    <mergeCell ref="M7:N7"/>
    <mergeCell ref="J12:K12"/>
    <mergeCell ref="A1:R1"/>
    <mergeCell ref="B2:C2"/>
    <mergeCell ref="D2:F2"/>
    <mergeCell ref="N2:O2"/>
    <mergeCell ref="P2:R2"/>
    <mergeCell ref="B26:B27"/>
    <mergeCell ref="M8:N8"/>
    <mergeCell ref="B16:B19"/>
    <mergeCell ref="C16:C19"/>
    <mergeCell ref="B23:B24"/>
    <mergeCell ref="B10:B11"/>
    <mergeCell ref="B8:B9"/>
    <mergeCell ref="C8:C9"/>
    <mergeCell ref="D8:D9"/>
    <mergeCell ref="E8:F8"/>
    <mergeCell ref="J17:K17"/>
    <mergeCell ref="J18:K18"/>
    <mergeCell ref="J19:K19"/>
    <mergeCell ref="J20:K20"/>
    <mergeCell ref="J13:K13"/>
    <mergeCell ref="J14:K14"/>
    <mergeCell ref="C28:C29"/>
    <mergeCell ref="B28:B30"/>
    <mergeCell ref="B40:B45"/>
    <mergeCell ref="B51:F51"/>
    <mergeCell ref="B54:B56"/>
    <mergeCell ref="B52:B53"/>
    <mergeCell ref="C52:C53"/>
    <mergeCell ref="D52:D53"/>
    <mergeCell ref="E52:F52"/>
    <mergeCell ref="J31:K31"/>
    <mergeCell ref="J32:K32"/>
    <mergeCell ref="J39:K39"/>
    <mergeCell ref="J40:K40"/>
    <mergeCell ref="J41:K41"/>
    <mergeCell ref="J33:K33"/>
    <mergeCell ref="J34:K34"/>
    <mergeCell ref="J35:K35"/>
    <mergeCell ref="J36:K36"/>
    <mergeCell ref="J37:K37"/>
    <mergeCell ref="J38:K38"/>
    <mergeCell ref="C61:N61"/>
    <mergeCell ref="B65:B66"/>
    <mergeCell ref="J42:K42"/>
    <mergeCell ref="J43:K43"/>
    <mergeCell ref="J44:K44"/>
    <mergeCell ref="B47:D47"/>
    <mergeCell ref="J45:K45"/>
    <mergeCell ref="M51:N51"/>
    <mergeCell ref="M52:N52"/>
    <mergeCell ref="I51:K51"/>
    <mergeCell ref="C66:N66"/>
  </mergeCells>
  <phoneticPr fontId="3"/>
  <dataValidations count="3">
    <dataValidation type="list" allowBlank="1" showInputMessage="1" showErrorMessage="1" sqref="J17">
      <formula1>PS_EPS</formula1>
    </dataValidation>
    <dataValidation type="list" allowBlank="1" showInputMessage="1" showErrorMessage="1" sqref="J11">
      <formula1>鉄鋼素材_ステンレスを除く</formula1>
    </dataValidation>
    <dataValidation type="list" allowBlank="1" showInputMessage="1" showErrorMessage="1" sqref="J19">
      <formula1>ABS_PVC_その他</formula1>
    </dataValidation>
  </dataValidations>
  <hyperlinks>
    <hyperlink ref="C66" r:id="rId1"/>
  </hyperlinks>
  <pageMargins left="0.59055118110236227" right="0.31496062992125984" top="0.53" bottom="0.39370078740157483" header="0.42" footer="0.19685039370078741"/>
  <pageSetup paperSize="9" scale="47" orientation="portrait" r:id="rId2"/>
  <headerFooter alignWithMargins="0">
    <oddFooter>&amp;C&amp;P</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2"/>
  <sheetViews>
    <sheetView view="pageBreakPreview" zoomScale="82" zoomScaleNormal="80" zoomScaleSheetLayoutView="82" workbookViewId="0">
      <selection sqref="A1:N1"/>
    </sheetView>
  </sheetViews>
  <sheetFormatPr defaultRowHeight="13.5"/>
  <cols>
    <col min="1" max="1" width="5.25" style="145" customWidth="1"/>
    <col min="2" max="2" width="6.375" style="146" customWidth="1"/>
    <col min="3" max="3" width="23.75" style="77" customWidth="1"/>
    <col min="4" max="4" width="30.25" style="77" customWidth="1"/>
    <col min="5" max="6" width="9.625" style="77" customWidth="1"/>
    <col min="7" max="7" width="8.625" style="77" customWidth="1"/>
    <col min="8" max="8" width="3" style="128" customWidth="1"/>
    <col min="9" max="9" width="7.25" style="146" customWidth="1"/>
    <col min="10" max="10" width="27.625" style="131" customWidth="1"/>
    <col min="11" max="11" width="8.5" style="131" customWidth="1"/>
    <col min="12" max="12" width="7" style="117" customWidth="1"/>
    <col min="13" max="13" width="8.25" style="172" customWidth="1"/>
    <col min="14" max="14" width="7.625" style="147" customWidth="1"/>
    <col min="15" max="15" width="2.375" style="1" customWidth="1"/>
    <col min="16" max="16384" width="9" style="1"/>
  </cols>
  <sheetData>
    <row r="1" spans="1:15" s="99" customFormat="1" ht="37.5" customHeight="1" thickBot="1">
      <c r="A1" s="525" t="s">
        <v>537</v>
      </c>
      <c r="B1" s="526"/>
      <c r="C1" s="526"/>
      <c r="D1" s="526"/>
      <c r="E1" s="526"/>
      <c r="F1" s="526"/>
      <c r="G1" s="526"/>
      <c r="H1" s="526"/>
      <c r="I1" s="526"/>
      <c r="J1" s="526"/>
      <c r="K1" s="526"/>
      <c r="L1" s="526"/>
      <c r="M1" s="526"/>
      <c r="N1" s="526"/>
    </row>
    <row r="2" spans="1:15" s="99" customFormat="1" ht="28.5" customHeight="1" thickBot="1">
      <c r="A2" s="102"/>
      <c r="B2" s="527" t="s">
        <v>53</v>
      </c>
      <c r="C2" s="528"/>
      <c r="D2" s="529">
        <f>'1.1 表紙'!C8</f>
        <v>0</v>
      </c>
      <c r="E2" s="529"/>
      <c r="F2" s="628"/>
      <c r="G2" s="173"/>
      <c r="H2" s="532" t="s">
        <v>57</v>
      </c>
      <c r="I2" s="629"/>
      <c r="J2" s="174">
        <f>'1.1 表紙'!C11</f>
        <v>0</v>
      </c>
      <c r="K2" s="532" t="s">
        <v>56</v>
      </c>
      <c r="L2" s="533"/>
      <c r="M2" s="630" t="str">
        <f>'1.1 表紙'!C14</f>
        <v xml:space="preserve">      　　年   　月　　　日</v>
      </c>
      <c r="N2" s="531"/>
    </row>
    <row r="3" spans="1:15" s="99" customFormat="1" ht="28.5" customHeight="1">
      <c r="A3" s="308"/>
      <c r="B3"/>
      <c r="C3"/>
      <c r="D3"/>
      <c r="E3"/>
      <c r="F3"/>
      <c r="G3"/>
      <c r="H3"/>
      <c r="I3"/>
      <c r="J3"/>
      <c r="K3"/>
      <c r="L3"/>
      <c r="M3"/>
      <c r="N3"/>
    </row>
    <row r="4" spans="1:15" s="99" customFormat="1" ht="25.5" customHeight="1">
      <c r="A4" s="59">
        <v>2</v>
      </c>
      <c r="B4" s="539" t="s">
        <v>300</v>
      </c>
      <c r="C4" s="539"/>
      <c r="D4" s="539"/>
      <c r="E4" s="539"/>
      <c r="F4" s="539"/>
      <c r="G4" s="539"/>
      <c r="H4" s="539"/>
      <c r="I4" s="115"/>
      <c r="J4"/>
      <c r="K4"/>
      <c r="L4"/>
      <c r="M4"/>
      <c r="N4"/>
    </row>
    <row r="5" spans="1:15" s="126" customFormat="1" ht="29.25" customHeight="1" thickBot="1">
      <c r="A5" s="59">
        <v>2.1</v>
      </c>
      <c r="B5" s="539" t="s">
        <v>89</v>
      </c>
      <c r="C5" s="540"/>
      <c r="D5" s="541"/>
      <c r="E5" s="82"/>
      <c r="F5" s="82"/>
      <c r="G5" s="60"/>
      <c r="H5" s="60"/>
      <c r="I5" s="120"/>
      <c r="J5" s="121"/>
      <c r="K5" s="122"/>
      <c r="L5" s="122"/>
      <c r="M5" s="123"/>
      <c r="N5" s="124"/>
      <c r="O5" s="125"/>
    </row>
    <row r="6" spans="1:15" s="99" customFormat="1" ht="24" customHeight="1">
      <c r="A6" s="62"/>
      <c r="B6" s="495" t="s">
        <v>37</v>
      </c>
      <c r="C6" s="499"/>
      <c r="D6" s="499"/>
      <c r="E6" s="499"/>
      <c r="F6" s="496"/>
      <c r="I6" s="495" t="s">
        <v>291</v>
      </c>
      <c r="J6" s="499"/>
      <c r="K6" s="496"/>
      <c r="M6" s="495" t="s">
        <v>260</v>
      </c>
      <c r="N6" s="496"/>
    </row>
    <row r="7" spans="1:15" s="99" customFormat="1" ht="27">
      <c r="A7" s="62" t="s">
        <v>110</v>
      </c>
      <c r="B7" s="83" t="s">
        <v>31</v>
      </c>
      <c r="C7" s="63" t="s">
        <v>32</v>
      </c>
      <c r="D7" s="549" t="s">
        <v>38</v>
      </c>
      <c r="E7" s="550"/>
      <c r="F7" s="84" t="s">
        <v>106</v>
      </c>
      <c r="I7" s="355" t="s">
        <v>414</v>
      </c>
      <c r="J7" s="63" t="s">
        <v>61</v>
      </c>
      <c r="K7" s="84" t="s">
        <v>20</v>
      </c>
      <c r="M7" s="93" t="s">
        <v>278</v>
      </c>
      <c r="N7" s="64" t="s">
        <v>279</v>
      </c>
    </row>
    <row r="8" spans="1:15" ht="30" customHeight="1">
      <c r="A8" s="62">
        <v>35</v>
      </c>
      <c r="B8" s="634" t="s">
        <v>98</v>
      </c>
      <c r="C8" s="637" t="s">
        <v>69</v>
      </c>
      <c r="D8" s="616" t="s">
        <v>281</v>
      </c>
      <c r="E8" s="618"/>
      <c r="F8" s="345"/>
      <c r="G8" s="128"/>
      <c r="I8" s="68" t="s">
        <v>347</v>
      </c>
      <c r="J8" s="387" t="s">
        <v>281</v>
      </c>
      <c r="K8" s="361">
        <f>IF('1.2 算出条件'!D21='1.2 算出条件'!I22,'1.2 算出条件'!J22,IF('1.2 算出条件'!D21='1.2 算出条件'!I23,'1.2 算出条件'!J23,IF('1.2 算出条件'!D21='1.2 算出条件'!I24,'1.2 算出条件'!J24,IF('1.2 算出条件'!D21='1.2 算出条件'!I25,'1.2 算出条件'!J25,IF('1.2 算出条件'!D21='1.2 算出条件'!I26,'1.2 算出条件'!J26,'1.2 算出条件'!J22)))))</f>
        <v>0.53100000000000003</v>
      </c>
      <c r="L8" s="131"/>
      <c r="M8" s="386">
        <f>F8*K8</f>
        <v>0</v>
      </c>
      <c r="N8" s="66">
        <f>IF('2.2. LCA計算表（他のステージ）'!$M$14=0,0,M8/'2.2. LCA計算表（他のステージ）'!$M$14)</f>
        <v>0</v>
      </c>
    </row>
    <row r="9" spans="1:15" ht="30" customHeight="1">
      <c r="A9" s="62">
        <v>36</v>
      </c>
      <c r="B9" s="635"/>
      <c r="C9" s="638"/>
      <c r="D9" s="85" t="s">
        <v>280</v>
      </c>
      <c r="E9" s="86"/>
      <c r="F9" s="346"/>
      <c r="G9" s="128"/>
      <c r="I9" s="68"/>
      <c r="J9" s="69" t="s">
        <v>496</v>
      </c>
      <c r="K9" s="348"/>
      <c r="L9" s="131"/>
      <c r="M9" s="132">
        <f t="shared" ref="M9:M13" si="0">F9*K9</f>
        <v>0</v>
      </c>
      <c r="N9" s="66">
        <f>IF('2.2. LCA計算表（他のステージ）'!$M$14=0,0,M9/'2.2. LCA計算表（他のステージ）'!$M$14)</f>
        <v>0</v>
      </c>
    </row>
    <row r="10" spans="1:15" ht="30" customHeight="1">
      <c r="A10" s="62">
        <v>37</v>
      </c>
      <c r="B10" s="635"/>
      <c r="C10" s="638"/>
      <c r="D10" s="85" t="s">
        <v>478</v>
      </c>
      <c r="E10" s="86"/>
      <c r="F10" s="346"/>
      <c r="G10" s="128"/>
      <c r="I10" s="68"/>
      <c r="J10" s="69" t="s">
        <v>497</v>
      </c>
      <c r="K10" s="348"/>
      <c r="L10" s="131"/>
      <c r="M10" s="132">
        <f t="shared" si="0"/>
        <v>0</v>
      </c>
      <c r="N10" s="66">
        <f>IF('2.2. LCA計算表（他のステージ）'!$M$14=0,0,M10/'2.2. LCA計算表（他のステージ）'!$M$14)</f>
        <v>0</v>
      </c>
    </row>
    <row r="11" spans="1:15" ht="30" customHeight="1">
      <c r="A11" s="62">
        <v>38</v>
      </c>
      <c r="B11" s="635"/>
      <c r="C11" s="638"/>
      <c r="D11" s="85" t="s">
        <v>39</v>
      </c>
      <c r="E11" s="86"/>
      <c r="F11" s="346"/>
      <c r="G11" s="128"/>
      <c r="I11" s="68"/>
      <c r="J11" s="387" t="s">
        <v>189</v>
      </c>
      <c r="K11" s="348"/>
      <c r="L11" s="131"/>
      <c r="M11" s="132">
        <f t="shared" si="0"/>
        <v>0</v>
      </c>
      <c r="N11" s="66">
        <f>IF('2.2. LCA計算表（他のステージ）'!$M$14=0,0,M11/'2.2. LCA計算表（他のステージ）'!$M$14)</f>
        <v>0</v>
      </c>
    </row>
    <row r="12" spans="1:15" ht="30" customHeight="1">
      <c r="A12" s="62">
        <v>39</v>
      </c>
      <c r="B12" s="635"/>
      <c r="C12" s="639"/>
      <c r="D12" s="85" t="s">
        <v>40</v>
      </c>
      <c r="E12" s="86"/>
      <c r="F12" s="346"/>
      <c r="G12" s="128"/>
      <c r="I12" s="68"/>
      <c r="J12" s="387" t="s">
        <v>262</v>
      </c>
      <c r="K12" s="348"/>
      <c r="L12" s="131"/>
      <c r="M12" s="132">
        <f t="shared" si="0"/>
        <v>0</v>
      </c>
      <c r="N12" s="66">
        <f>IF('2.2. LCA計算表（他のステージ）'!$M$14=0,0,M12/'2.2. LCA計算表（他のステージ）'!$M$14)</f>
        <v>0</v>
      </c>
    </row>
    <row r="13" spans="1:15" ht="30" customHeight="1" thickBot="1">
      <c r="A13" s="62">
        <v>40</v>
      </c>
      <c r="B13" s="636"/>
      <c r="C13" s="87" t="s">
        <v>337</v>
      </c>
      <c r="D13" s="88" t="s">
        <v>281</v>
      </c>
      <c r="E13" s="89"/>
      <c r="F13" s="347"/>
      <c r="G13" s="128"/>
      <c r="I13" s="96" t="s">
        <v>348</v>
      </c>
      <c r="J13" s="392" t="s">
        <v>281</v>
      </c>
      <c r="K13" s="362">
        <f>K8</f>
        <v>0.53100000000000003</v>
      </c>
      <c r="L13" s="131"/>
      <c r="M13" s="133">
        <f t="shared" si="0"/>
        <v>0</v>
      </c>
      <c r="N13" s="225">
        <f>IF('2.2. LCA計算表（他のステージ）'!$M$14=0,0,M13/'2.2. LCA計算表（他のステージ）'!$M$14)</f>
        <v>0</v>
      </c>
    </row>
    <row r="14" spans="1:15" ht="30" customHeight="1" thickBot="1">
      <c r="L14" s="75" t="s">
        <v>34</v>
      </c>
      <c r="M14" s="396">
        <f>SUM('2.2. LCA計算表（他のステージ）'!M8:M13)</f>
        <v>0</v>
      </c>
      <c r="N14" s="379">
        <f>IF('2.2. LCA計算表（他のステージ）'!$M$14=0,0,M14/'2.2. LCA計算表（他のステージ）'!$M$14)</f>
        <v>0</v>
      </c>
    </row>
    <row r="15" spans="1:15" ht="19.5" thickBot="1">
      <c r="A15" s="59">
        <v>2.2000000000000002</v>
      </c>
      <c r="B15" s="79" t="s">
        <v>301</v>
      </c>
      <c r="C15" s="79"/>
      <c r="D15" s="306"/>
      <c r="E15" s="306"/>
      <c r="F15" s="306"/>
      <c r="G15" s="306"/>
      <c r="L15" s="75"/>
      <c r="M15"/>
      <c r="N15"/>
    </row>
    <row r="16" spans="1:15" ht="19.5" thickBot="1">
      <c r="B16" s="583" t="s">
        <v>296</v>
      </c>
      <c r="C16" s="584"/>
      <c r="D16" s="584"/>
      <c r="E16" s="584"/>
      <c r="F16" s="584"/>
      <c r="G16" s="585"/>
      <c r="H16" s="302"/>
      <c r="I16" s="580" t="s">
        <v>468</v>
      </c>
      <c r="J16" s="581"/>
      <c r="K16" s="582"/>
      <c r="L16" s="303"/>
      <c r="M16" s="580" t="s">
        <v>469</v>
      </c>
      <c r="N16" s="582"/>
    </row>
    <row r="17" spans="1:14" ht="24" customHeight="1">
      <c r="A17" s="62"/>
      <c r="B17" s="588" t="s">
        <v>31</v>
      </c>
      <c r="C17" s="590" t="s">
        <v>32</v>
      </c>
      <c r="D17" s="590" t="s">
        <v>163</v>
      </c>
      <c r="E17" s="148" t="s">
        <v>35</v>
      </c>
      <c r="F17" s="148" t="s">
        <v>63</v>
      </c>
      <c r="G17" s="149" t="s">
        <v>64</v>
      </c>
      <c r="I17" s="595" t="s">
        <v>414</v>
      </c>
      <c r="J17" s="597" t="s">
        <v>61</v>
      </c>
      <c r="K17" s="592" t="s">
        <v>20</v>
      </c>
      <c r="L17" s="131"/>
      <c r="M17" s="594" t="s">
        <v>284</v>
      </c>
      <c r="N17" s="586" t="s">
        <v>279</v>
      </c>
    </row>
    <row r="18" spans="1:14" ht="24" customHeight="1" thickBot="1">
      <c r="A18" s="62"/>
      <c r="B18" s="589"/>
      <c r="C18" s="591"/>
      <c r="D18" s="591"/>
      <c r="E18" s="150" t="s">
        <v>282</v>
      </c>
      <c r="F18" s="150" t="s">
        <v>126</v>
      </c>
      <c r="G18" s="151" t="s">
        <v>127</v>
      </c>
      <c r="I18" s="596"/>
      <c r="J18" s="598"/>
      <c r="K18" s="593"/>
      <c r="L18" s="131"/>
      <c r="M18" s="589"/>
      <c r="N18" s="587"/>
    </row>
    <row r="19" spans="1:14" ht="30" customHeight="1">
      <c r="A19" s="62">
        <v>41</v>
      </c>
      <c r="B19" s="631" t="s">
        <v>41</v>
      </c>
      <c r="C19" s="309" t="s">
        <v>42</v>
      </c>
      <c r="D19" s="372" t="s">
        <v>455</v>
      </c>
      <c r="E19" s="155">
        <f>'2.1.LCA計算表 (調達段階,製造段階)_'!E54</f>
        <v>0</v>
      </c>
      <c r="F19" s="156">
        <v>40</v>
      </c>
      <c r="G19" s="157">
        <f>E19*F19/1000</f>
        <v>0</v>
      </c>
      <c r="I19" s="158">
        <v>3</v>
      </c>
      <c r="J19" s="299" t="s">
        <v>480</v>
      </c>
      <c r="K19" s="363">
        <f>0.043*2.62</f>
        <v>0.11266</v>
      </c>
      <c r="L19" s="131"/>
      <c r="M19" s="159">
        <f>G19*K19</f>
        <v>0</v>
      </c>
      <c r="N19" s="66">
        <f>IF($M$25=0,0,M19/$M$25)</f>
        <v>0</v>
      </c>
    </row>
    <row r="20" spans="1:14" ht="30" customHeight="1">
      <c r="A20" s="62">
        <v>42</v>
      </c>
      <c r="B20" s="632"/>
      <c r="C20" s="309" t="s">
        <v>42</v>
      </c>
      <c r="D20" s="372" t="s">
        <v>456</v>
      </c>
      <c r="E20" s="155">
        <f>'2.1.LCA計算表 (調達段階,製造段階)_'!E55</f>
        <v>0</v>
      </c>
      <c r="F20" s="160">
        <v>40</v>
      </c>
      <c r="G20" s="161">
        <f>E20*F20/1000</f>
        <v>0</v>
      </c>
      <c r="I20" s="158">
        <v>3</v>
      </c>
      <c r="J20" s="299" t="s">
        <v>479</v>
      </c>
      <c r="K20" s="363">
        <f>0.043*2.62</f>
        <v>0.11266</v>
      </c>
      <c r="L20" s="131"/>
      <c r="M20" s="159">
        <f>G20*K20</f>
        <v>0</v>
      </c>
      <c r="N20" s="66">
        <f t="shared" ref="N20:N25" si="1">IF($M$25=0,0,M20/$M$25)</f>
        <v>0</v>
      </c>
    </row>
    <row r="21" spans="1:14" ht="30" customHeight="1">
      <c r="A21" s="62">
        <v>43</v>
      </c>
      <c r="B21" s="632"/>
      <c r="C21" s="309" t="s">
        <v>42</v>
      </c>
      <c r="D21" s="372" t="s">
        <v>457</v>
      </c>
      <c r="E21" s="155">
        <f>'2.1.LCA計算表 (調達段階,製造段階)_'!E56</f>
        <v>0</v>
      </c>
      <c r="F21" s="160">
        <v>40</v>
      </c>
      <c r="G21" s="161">
        <f>E21*F21/1000</f>
        <v>0</v>
      </c>
      <c r="I21" s="158">
        <v>3</v>
      </c>
      <c r="J21" s="299" t="s">
        <v>479</v>
      </c>
      <c r="K21" s="363">
        <f>0.043*2.62</f>
        <v>0.11266</v>
      </c>
      <c r="L21" s="131"/>
      <c r="M21" s="159">
        <f>G21*K21</f>
        <v>0</v>
      </c>
      <c r="N21" s="66">
        <f t="shared" si="1"/>
        <v>0</v>
      </c>
    </row>
    <row r="22" spans="1:14" ht="30" customHeight="1">
      <c r="A22" s="62">
        <v>44</v>
      </c>
      <c r="B22" s="632"/>
      <c r="C22" s="316" t="s">
        <v>42</v>
      </c>
      <c r="D22" s="372" t="s">
        <v>458</v>
      </c>
      <c r="E22" s="155">
        <f>'2.1.LCA計算表 (調達段階,製造段階)_'!E57</f>
        <v>0</v>
      </c>
      <c r="F22" s="160">
        <v>40</v>
      </c>
      <c r="G22" s="161">
        <f>E22*F22/1000</f>
        <v>0</v>
      </c>
      <c r="I22" s="158">
        <v>3</v>
      </c>
      <c r="J22" s="299" t="s">
        <v>479</v>
      </c>
      <c r="K22" s="363">
        <f>0.043*2.62</f>
        <v>0.11266</v>
      </c>
      <c r="L22" s="131"/>
      <c r="M22" s="159">
        <f>G22*K22</f>
        <v>0</v>
      </c>
      <c r="N22" s="66">
        <f t="shared" si="1"/>
        <v>0</v>
      </c>
    </row>
    <row r="23" spans="1:14" ht="30" customHeight="1">
      <c r="A23" s="62">
        <v>45</v>
      </c>
      <c r="B23" s="632"/>
      <c r="C23" s="312" t="s">
        <v>42</v>
      </c>
      <c r="D23" s="383" t="s">
        <v>459</v>
      </c>
      <c r="E23" s="313">
        <f>E24</f>
        <v>0</v>
      </c>
      <c r="F23" s="314">
        <v>10</v>
      </c>
      <c r="G23" s="315">
        <f>E23*F23/1000</f>
        <v>0</v>
      </c>
      <c r="I23" s="153">
        <v>3</v>
      </c>
      <c r="J23" s="298" t="s">
        <v>481</v>
      </c>
      <c r="K23" s="364">
        <f>0.0719*2.62</f>
        <v>0.18837800000000002</v>
      </c>
      <c r="L23" s="131"/>
      <c r="M23" s="132">
        <f>G23*K23</f>
        <v>0</v>
      </c>
      <c r="N23" s="66">
        <f t="shared" si="1"/>
        <v>0</v>
      </c>
    </row>
    <row r="24" spans="1:14" ht="30" customHeight="1" thickBot="1">
      <c r="A24" s="62">
        <v>46</v>
      </c>
      <c r="B24" s="633"/>
      <c r="C24" s="310" t="s">
        <v>162</v>
      </c>
      <c r="D24" s="384" t="s">
        <v>304</v>
      </c>
      <c r="E24" s="162">
        <v>0</v>
      </c>
      <c r="F24" s="163"/>
      <c r="G24" s="164"/>
      <c r="H24" s="164"/>
      <c r="I24" s="96"/>
      <c r="J24" s="143" t="s">
        <v>164</v>
      </c>
      <c r="K24" s="165"/>
      <c r="L24" s="131"/>
      <c r="M24" s="133">
        <f>E24*K24</f>
        <v>0</v>
      </c>
      <c r="N24" s="219">
        <f t="shared" si="1"/>
        <v>0</v>
      </c>
    </row>
    <row r="25" spans="1:14" ht="24" customHeight="1" thickBot="1">
      <c r="A25" s="1"/>
      <c r="B25" s="311"/>
      <c r="C25" s="76"/>
      <c r="D25" s="76"/>
      <c r="E25" s="76"/>
      <c r="F25" s="112"/>
      <c r="G25" s="74"/>
      <c r="H25" s="74"/>
      <c r="J25" s="103"/>
      <c r="K25" s="112"/>
      <c r="L25" s="166" t="s">
        <v>34</v>
      </c>
      <c r="M25" s="396">
        <f>SUM(M19:M24)</f>
        <v>0</v>
      </c>
      <c r="N25" s="379">
        <f t="shared" si="1"/>
        <v>0</v>
      </c>
    </row>
    <row r="26" spans="1:14" ht="24" customHeight="1">
      <c r="A26" s="62"/>
      <c r="B26" s="73"/>
      <c r="C26" s="1"/>
      <c r="D26" s="1"/>
      <c r="E26" s="1"/>
      <c r="F26" s="1"/>
      <c r="G26" s="1"/>
      <c r="H26" s="1"/>
      <c r="I26" s="1"/>
      <c r="J26" s="1"/>
      <c r="K26" s="1"/>
      <c r="L26" s="1"/>
      <c r="M26" s="1"/>
      <c r="N26" s="1"/>
    </row>
    <row r="28" spans="1:14" s="126" customFormat="1" ht="29.25" customHeight="1" thickBot="1">
      <c r="A28" s="59">
        <v>3</v>
      </c>
      <c r="B28" s="607" t="s">
        <v>87</v>
      </c>
      <c r="C28" s="607"/>
      <c r="D28" s="607"/>
      <c r="E28" s="82"/>
      <c r="F28" s="82"/>
      <c r="G28" s="60"/>
      <c r="H28" s="120"/>
      <c r="I28" s="121"/>
      <c r="J28" s="122"/>
      <c r="K28" s="122"/>
      <c r="L28" s="123"/>
      <c r="M28" s="124"/>
      <c r="N28" s="125"/>
    </row>
    <row r="29" spans="1:14" ht="24" customHeight="1">
      <c r="A29" s="62"/>
      <c r="B29" s="495" t="s">
        <v>37</v>
      </c>
      <c r="C29" s="499"/>
      <c r="D29" s="499"/>
      <c r="E29" s="499"/>
      <c r="F29" s="499"/>
      <c r="G29" s="496"/>
      <c r="H29" s="127"/>
      <c r="I29" s="580" t="s">
        <v>468</v>
      </c>
      <c r="J29" s="581"/>
      <c r="K29" s="582"/>
      <c r="L29" s="175"/>
      <c r="M29" s="495" t="s">
        <v>260</v>
      </c>
      <c r="N29" s="496"/>
    </row>
    <row r="30" spans="1:14" ht="41.25" customHeight="1">
      <c r="A30" s="62"/>
      <c r="B30" s="612" t="s">
        <v>31</v>
      </c>
      <c r="C30" s="601" t="s">
        <v>32</v>
      </c>
      <c r="D30" s="601" t="s">
        <v>43</v>
      </c>
      <c r="E30" s="176" t="s">
        <v>62</v>
      </c>
      <c r="F30" s="176" t="s">
        <v>63</v>
      </c>
      <c r="G30" s="300" t="s">
        <v>64</v>
      </c>
      <c r="H30" s="127"/>
      <c r="I30" s="609" t="s">
        <v>414</v>
      </c>
      <c r="J30" s="601" t="s">
        <v>61</v>
      </c>
      <c r="K30" s="603" t="s">
        <v>20</v>
      </c>
      <c r="L30" s="175"/>
      <c r="M30" s="599" t="s">
        <v>278</v>
      </c>
      <c r="N30" s="578" t="s">
        <v>287</v>
      </c>
    </row>
    <row r="31" spans="1:14" ht="24" customHeight="1">
      <c r="A31" s="62"/>
      <c r="B31" s="610"/>
      <c r="C31" s="608"/>
      <c r="D31" s="608"/>
      <c r="E31" s="63" t="s">
        <v>278</v>
      </c>
      <c r="F31" s="63" t="s">
        <v>285</v>
      </c>
      <c r="G31" s="84" t="s">
        <v>286</v>
      </c>
      <c r="I31" s="610"/>
      <c r="J31" s="608"/>
      <c r="K31" s="613"/>
      <c r="L31" s="175"/>
      <c r="M31" s="600"/>
      <c r="N31" s="579"/>
    </row>
    <row r="32" spans="1:14" ht="24.95" customHeight="1">
      <c r="A32" s="62">
        <v>47</v>
      </c>
      <c r="B32" s="624" t="str">
        <f>'1.2 算出条件'!D21</f>
        <v>国内</v>
      </c>
      <c r="C32" s="177" t="str">
        <f>IF('1.2 算出条件'!D21='1.2 算出条件'!I22,'1.2 算出条件'!M22,'1.2 算出条件'!N22)</f>
        <v>－</v>
      </c>
      <c r="D32" s="65" t="s">
        <v>482</v>
      </c>
      <c r="E32" s="178">
        <f>'2.1.LCA計算表 (調達段階,製造段階)_'!$E$46</f>
        <v>0</v>
      </c>
      <c r="F32" s="179">
        <f>IF('1.2 算出条件'!D21='1.2 算出条件'!I22,0,100)</f>
        <v>0</v>
      </c>
      <c r="G32" s="180">
        <f>E32*F32/1000</f>
        <v>0</v>
      </c>
      <c r="I32" s="68">
        <v>3</v>
      </c>
      <c r="J32" s="90" t="s">
        <v>499</v>
      </c>
      <c r="K32" s="364">
        <f>0.0719*2.62</f>
        <v>0.18837800000000002</v>
      </c>
      <c r="L32" s="73"/>
      <c r="M32" s="181">
        <f>G32*K32</f>
        <v>0</v>
      </c>
      <c r="N32" s="66">
        <f>IF($M$37=0,0,M32/$M$37)</f>
        <v>0</v>
      </c>
    </row>
    <row r="33" spans="1:14" ht="24.95" customHeight="1">
      <c r="A33" s="62">
        <v>48</v>
      </c>
      <c r="B33" s="625"/>
      <c r="C33" s="182" t="str">
        <f>IF('1.2 算出条件'!D21='1.2 算出条件'!I22,'1.2 算出条件'!M23,'1.2 算出条件'!N23)</f>
        <v>－</v>
      </c>
      <c r="D33" s="65" t="s">
        <v>45</v>
      </c>
      <c r="E33" s="178">
        <f>'2.1.LCA計算表 (調達段階,製造段階)_'!$E$46</f>
        <v>0</v>
      </c>
      <c r="F33" s="183">
        <f>IF('1.2 算出条件'!$D$21='1.2 算出条件'!I22,0,IF('1.2 算出条件'!$D$21='1.2 算出条件'!I23,'1.2 算出条件'!K23,IF('1.2 算出条件'!$D$21='1.2 算出条件'!I24,'1.2 算出条件'!K24,IF('1.2 算出条件'!$D$21='1.2 算出条件'!I25,'1.2 算出条件'!K25,IF('1.2 算出条件'!$D$21='1.2 算出条件'!I26,'1.2 算出条件'!K26,0)))))</f>
        <v>0</v>
      </c>
      <c r="G33" s="180">
        <f>E33*F33/1000</f>
        <v>0</v>
      </c>
      <c r="I33" s="68"/>
      <c r="J33" s="90" t="s">
        <v>498</v>
      </c>
      <c r="K33" s="154"/>
      <c r="L33" s="73"/>
      <c r="M33" s="181">
        <f>G33*K33</f>
        <v>0</v>
      </c>
      <c r="N33" s="66">
        <f t="shared" ref="N33:N37" si="2">IF($M$37=0,0,M33/$M$37)</f>
        <v>0</v>
      </c>
    </row>
    <row r="34" spans="1:14" ht="24.95" customHeight="1">
      <c r="A34" s="62">
        <v>49</v>
      </c>
      <c r="B34" s="626" t="s">
        <v>128</v>
      </c>
      <c r="C34" s="184" t="str">
        <f>IF('1.2 算出条件'!D21='1.2 算出条件'!I22,'1.2 算出条件'!M24,'1.2 算出条件'!N24)</f>
        <v>製造拠点－物流拠点</v>
      </c>
      <c r="D34" s="65" t="s">
        <v>482</v>
      </c>
      <c r="E34" s="178">
        <f>'2.1.LCA計算表 (調達段階,製造段階)_'!$E$46</f>
        <v>0</v>
      </c>
      <c r="F34" s="185">
        <v>500</v>
      </c>
      <c r="G34" s="180">
        <f>E34*F34/1000</f>
        <v>0</v>
      </c>
      <c r="I34" s="68">
        <v>3</v>
      </c>
      <c r="J34" s="90" t="s">
        <v>499</v>
      </c>
      <c r="K34" s="364">
        <f>0.0719*2.62</f>
        <v>0.18837800000000002</v>
      </c>
      <c r="L34" s="73"/>
      <c r="M34" s="181">
        <f>G34*K34</f>
        <v>0</v>
      </c>
      <c r="N34" s="66">
        <f t="shared" si="2"/>
        <v>0</v>
      </c>
    </row>
    <row r="35" spans="1:14" ht="23.25" customHeight="1">
      <c r="A35" s="145">
        <v>50</v>
      </c>
      <c r="B35" s="626"/>
      <c r="C35" s="136" t="s">
        <v>97</v>
      </c>
      <c r="D35" s="65" t="s">
        <v>483</v>
      </c>
      <c r="E35" s="178">
        <f>'2.1.LCA計算表 (調達段階,製造段階)_'!$E$46</f>
        <v>0</v>
      </c>
      <c r="F35" s="186">
        <v>15</v>
      </c>
      <c r="G35" s="180">
        <f>E35*F35/1000</f>
        <v>0</v>
      </c>
      <c r="I35" s="68">
        <v>3</v>
      </c>
      <c r="J35" s="90" t="s">
        <v>500</v>
      </c>
      <c r="K35" s="364">
        <f>0.0867*2.62</f>
        <v>0.22715399999999999</v>
      </c>
      <c r="L35" s="73"/>
      <c r="M35" s="181">
        <f>G35*K35</f>
        <v>0</v>
      </c>
      <c r="N35" s="66">
        <f t="shared" si="2"/>
        <v>0</v>
      </c>
    </row>
    <row r="36" spans="1:14" ht="23.25" customHeight="1" thickBot="1">
      <c r="A36" s="62">
        <v>51</v>
      </c>
      <c r="B36" s="627"/>
      <c r="C36" s="187" t="s">
        <v>44</v>
      </c>
      <c r="D36" s="72" t="s">
        <v>263</v>
      </c>
      <c r="E36" s="188">
        <f>'2.1.LCA計算表 (調達段階,製造段階)_'!$E$46</f>
        <v>0</v>
      </c>
      <c r="F36" s="189">
        <v>5</v>
      </c>
      <c r="G36" s="190">
        <f>E36*F36/1000</f>
        <v>0</v>
      </c>
      <c r="I36" s="96">
        <v>3</v>
      </c>
      <c r="J36" s="301" t="s">
        <v>501</v>
      </c>
      <c r="K36" s="365">
        <f>0.741*2.62</f>
        <v>1.9414200000000001</v>
      </c>
      <c r="L36" s="73"/>
      <c r="M36" s="181">
        <f>G36*K36</f>
        <v>0</v>
      </c>
      <c r="N36" s="219">
        <f t="shared" si="2"/>
        <v>0</v>
      </c>
    </row>
    <row r="37" spans="1:14" ht="23.25" customHeight="1" thickBot="1">
      <c r="A37" s="62"/>
      <c r="B37" s="191"/>
      <c r="C37" s="76"/>
      <c r="D37" s="76"/>
      <c r="E37" s="75" t="s">
        <v>34</v>
      </c>
      <c r="F37" s="192">
        <f>SUM(F32:F36)</f>
        <v>520</v>
      </c>
      <c r="G37" s="193"/>
      <c r="I37" s="103"/>
      <c r="J37" s="112"/>
      <c r="L37" s="166" t="s">
        <v>34</v>
      </c>
      <c r="M37" s="397">
        <f>SUM(M32:M36)</f>
        <v>0</v>
      </c>
      <c r="N37" s="379">
        <f t="shared" si="2"/>
        <v>0</v>
      </c>
    </row>
    <row r="38" spans="1:14" ht="24" customHeight="1" thickBot="1">
      <c r="A38" s="59">
        <v>4</v>
      </c>
      <c r="B38" s="607" t="s">
        <v>88</v>
      </c>
      <c r="C38" s="607"/>
      <c r="D38" s="607"/>
      <c r="E38" s="76"/>
      <c r="F38" s="76"/>
      <c r="G38" s="194"/>
      <c r="I38" s="103"/>
      <c r="J38" s="195"/>
      <c r="K38" s="195"/>
      <c r="M38" s="196"/>
      <c r="N38" s="197"/>
    </row>
    <row r="39" spans="1:14" ht="24" customHeight="1">
      <c r="A39" s="62"/>
      <c r="B39" s="495" t="s">
        <v>37</v>
      </c>
      <c r="C39" s="499"/>
      <c r="D39" s="499"/>
      <c r="E39" s="499"/>
      <c r="F39" s="499"/>
      <c r="G39" s="496"/>
      <c r="H39" s="127"/>
      <c r="I39" s="495" t="s">
        <v>291</v>
      </c>
      <c r="J39" s="499"/>
      <c r="K39" s="496"/>
      <c r="L39" s="175"/>
      <c r="M39" s="495" t="s">
        <v>260</v>
      </c>
      <c r="N39" s="496"/>
    </row>
    <row r="40" spans="1:14" ht="24" customHeight="1">
      <c r="A40" s="62"/>
      <c r="B40" s="612" t="s">
        <v>31</v>
      </c>
      <c r="C40" s="601" t="s">
        <v>32</v>
      </c>
      <c r="D40" s="601" t="s">
        <v>38</v>
      </c>
      <c r="E40" s="198" t="s">
        <v>74</v>
      </c>
      <c r="F40" s="198" t="s">
        <v>65</v>
      </c>
      <c r="G40" s="199" t="s">
        <v>66</v>
      </c>
      <c r="H40" s="127"/>
      <c r="I40" s="609" t="s">
        <v>414</v>
      </c>
      <c r="J40" s="601" t="s">
        <v>61</v>
      </c>
      <c r="K40" s="603" t="s">
        <v>20</v>
      </c>
      <c r="L40" s="175"/>
      <c r="M40" s="599" t="s">
        <v>278</v>
      </c>
      <c r="N40" s="578" t="s">
        <v>279</v>
      </c>
    </row>
    <row r="41" spans="1:14" ht="24" customHeight="1">
      <c r="A41" s="62"/>
      <c r="B41" s="610"/>
      <c r="C41" s="608"/>
      <c r="D41" s="608"/>
      <c r="E41" s="63" t="s">
        <v>288</v>
      </c>
      <c r="F41" s="63" t="s">
        <v>289</v>
      </c>
      <c r="G41" s="84" t="s">
        <v>290</v>
      </c>
      <c r="I41" s="610"/>
      <c r="J41" s="608"/>
      <c r="K41" s="613"/>
      <c r="L41" s="175"/>
      <c r="M41" s="600"/>
      <c r="N41" s="579"/>
    </row>
    <row r="42" spans="1:14" ht="24" customHeight="1" thickBot="1">
      <c r="A42" s="62">
        <v>52</v>
      </c>
      <c r="B42" s="200" t="s">
        <v>99</v>
      </c>
      <c r="C42" s="201" t="s">
        <v>129</v>
      </c>
      <c r="D42" s="72" t="s">
        <v>495</v>
      </c>
      <c r="E42" s="202">
        <f>'1.2 算出条件'!D26</f>
        <v>0</v>
      </c>
      <c r="F42" s="202">
        <f>'1.2 算出条件'!D27</f>
        <v>0</v>
      </c>
      <c r="G42" s="203">
        <f>E42*F42</f>
        <v>0</v>
      </c>
      <c r="I42" s="96" t="s">
        <v>347</v>
      </c>
      <c r="J42" s="388" t="s">
        <v>495</v>
      </c>
      <c r="K42" s="366">
        <f>'1.2 算出条件'!D28</f>
        <v>0.53100000000000003</v>
      </c>
      <c r="L42" s="73"/>
      <c r="M42" s="204">
        <f>G42*K42</f>
        <v>0</v>
      </c>
      <c r="N42" s="205">
        <f>IF($M$43=0,0,M42/$M$43)</f>
        <v>0</v>
      </c>
    </row>
    <row r="43" spans="1:14" ht="24" customHeight="1" thickBot="1">
      <c r="A43" s="62"/>
      <c r="B43" s="73"/>
      <c r="C43" s="76"/>
      <c r="D43" s="76"/>
      <c r="E43" s="76"/>
      <c r="F43" s="75" t="s">
        <v>34</v>
      </c>
      <c r="G43" s="206">
        <f>SUM(G42:G42)</f>
        <v>0</v>
      </c>
      <c r="I43" s="103"/>
      <c r="J43" s="112"/>
      <c r="L43" s="75" t="s">
        <v>34</v>
      </c>
      <c r="M43" s="398">
        <f>SUM(M42:M42)</f>
        <v>0</v>
      </c>
      <c r="N43" s="207">
        <f>SUM(N42)</f>
        <v>0</v>
      </c>
    </row>
    <row r="44" spans="1:14" s="126" customFormat="1" ht="29.25" customHeight="1">
      <c r="A44" s="59">
        <v>5</v>
      </c>
      <c r="B44" s="539" t="s">
        <v>71</v>
      </c>
      <c r="C44" s="539"/>
      <c r="D44" s="539"/>
      <c r="E44" s="82"/>
      <c r="F44" s="82"/>
      <c r="G44" s="60"/>
      <c r="H44" s="120"/>
      <c r="I44" s="121"/>
      <c r="J44" s="122"/>
      <c r="K44" s="122"/>
      <c r="L44" s="123"/>
      <c r="M44" s="124"/>
      <c r="N44" s="125"/>
    </row>
    <row r="45" spans="1:14" s="126" customFormat="1" ht="29.25" customHeight="1" thickBot="1">
      <c r="A45" s="59">
        <v>5.0999999999999996</v>
      </c>
      <c r="B45" s="607" t="s">
        <v>47</v>
      </c>
      <c r="C45" s="607"/>
      <c r="D45" s="607"/>
      <c r="E45" s="82"/>
      <c r="F45" s="82"/>
      <c r="G45" s="60"/>
      <c r="H45" s="120"/>
      <c r="I45" s="121"/>
      <c r="J45" s="122"/>
      <c r="K45" s="122"/>
      <c r="L45" s="123"/>
      <c r="M45" s="124"/>
      <c r="N45" s="125"/>
    </row>
    <row r="46" spans="1:14" s="126" customFormat="1" ht="24" customHeight="1">
      <c r="A46" s="59"/>
      <c r="B46" s="495" t="s">
        <v>37</v>
      </c>
      <c r="C46" s="499"/>
      <c r="D46" s="499"/>
      <c r="E46" s="499"/>
      <c r="F46" s="499"/>
      <c r="G46" s="496"/>
      <c r="H46" s="127"/>
      <c r="I46" s="580" t="s">
        <v>470</v>
      </c>
      <c r="J46" s="581"/>
      <c r="K46" s="582"/>
      <c r="L46" s="175"/>
      <c r="M46" s="495" t="s">
        <v>260</v>
      </c>
      <c r="N46" s="496"/>
    </row>
    <row r="47" spans="1:14" s="126" customFormat="1" ht="33" customHeight="1">
      <c r="A47" s="59"/>
      <c r="B47" s="612" t="s">
        <v>31</v>
      </c>
      <c r="C47" s="601" t="s">
        <v>32</v>
      </c>
      <c r="D47" s="601" t="s">
        <v>43</v>
      </c>
      <c r="E47" s="176" t="s">
        <v>62</v>
      </c>
      <c r="F47" s="176" t="s">
        <v>63</v>
      </c>
      <c r="G47" s="300" t="s">
        <v>64</v>
      </c>
      <c r="H47" s="127"/>
      <c r="I47" s="609" t="s">
        <v>414</v>
      </c>
      <c r="J47" s="601" t="s">
        <v>26</v>
      </c>
      <c r="K47" s="603" t="s">
        <v>20</v>
      </c>
      <c r="L47" s="175"/>
      <c r="M47" s="599" t="s">
        <v>278</v>
      </c>
      <c r="N47" s="578" t="s">
        <v>279</v>
      </c>
    </row>
    <row r="48" spans="1:14" s="126" customFormat="1" ht="24" customHeight="1" thickBot="1">
      <c r="A48" s="59"/>
      <c r="B48" s="610"/>
      <c r="C48" s="608"/>
      <c r="D48" s="608"/>
      <c r="E48" s="63" t="s">
        <v>278</v>
      </c>
      <c r="F48" s="63" t="s">
        <v>285</v>
      </c>
      <c r="G48" s="84" t="s">
        <v>286</v>
      </c>
      <c r="H48" s="128"/>
      <c r="I48" s="610"/>
      <c r="J48" s="602"/>
      <c r="K48" s="593"/>
      <c r="L48" s="175"/>
      <c r="M48" s="600"/>
      <c r="N48" s="579"/>
    </row>
    <row r="49" spans="1:14" s="126" customFormat="1" ht="24" customHeight="1">
      <c r="A49" s="62">
        <v>53</v>
      </c>
      <c r="B49" s="604" t="s">
        <v>68</v>
      </c>
      <c r="C49" s="136" t="s">
        <v>50</v>
      </c>
      <c r="D49" s="65" t="s">
        <v>263</v>
      </c>
      <c r="E49" s="208">
        <f>'2.1.LCA計算表 (調達段階,製造段階)_'!$E$46</f>
        <v>0</v>
      </c>
      <c r="F49" s="209">
        <v>5</v>
      </c>
      <c r="G49" s="180">
        <f>E49*F49/1000</f>
        <v>0</v>
      </c>
      <c r="H49" s="128"/>
      <c r="I49" s="210">
        <v>3</v>
      </c>
      <c r="J49" s="152" t="s">
        <v>501</v>
      </c>
      <c r="K49" s="367">
        <f>0.741*2.62</f>
        <v>1.9414200000000001</v>
      </c>
      <c r="L49" s="73"/>
      <c r="M49" s="181">
        <f>G49*K49</f>
        <v>0</v>
      </c>
      <c r="N49" s="66">
        <f>IF($M$55=0,0,M49/$M$55)</f>
        <v>0</v>
      </c>
    </row>
    <row r="50" spans="1:14" s="126" customFormat="1" ht="24" customHeight="1">
      <c r="A50" s="62">
        <v>54</v>
      </c>
      <c r="B50" s="605"/>
      <c r="C50" s="136" t="s">
        <v>131</v>
      </c>
      <c r="D50" s="65" t="s">
        <v>483</v>
      </c>
      <c r="E50" s="208">
        <f>'2.1.LCA計算表 (調達段階,製造段階)_'!$E$46</f>
        <v>0</v>
      </c>
      <c r="F50" s="209">
        <v>15</v>
      </c>
      <c r="G50" s="180">
        <f t="shared" ref="G50:G54" si="3">E50*F50/1000</f>
        <v>0</v>
      </c>
      <c r="H50" s="128"/>
      <c r="I50" s="68">
        <v>3</v>
      </c>
      <c r="J50" s="65" t="s">
        <v>502</v>
      </c>
      <c r="K50" s="364">
        <f>0.0867*2.62</f>
        <v>0.22715399999999999</v>
      </c>
      <c r="L50" s="73"/>
      <c r="M50" s="181">
        <f t="shared" ref="M50:M54" si="4">G50*K50</f>
        <v>0</v>
      </c>
      <c r="N50" s="66">
        <f t="shared" ref="N50:N55" si="5">IF($M$55=0,0,M50/$M$55)</f>
        <v>0</v>
      </c>
    </row>
    <row r="51" spans="1:14" s="126" customFormat="1" ht="24" customHeight="1">
      <c r="A51" s="62">
        <v>55</v>
      </c>
      <c r="B51" s="605"/>
      <c r="C51" s="136" t="s">
        <v>165</v>
      </c>
      <c r="D51" s="65" t="s">
        <v>482</v>
      </c>
      <c r="E51" s="208">
        <f>'2.1.LCA計算表 (調達段階,製造段階)_'!$E$46</f>
        <v>0</v>
      </c>
      <c r="F51" s="209">
        <v>80</v>
      </c>
      <c r="G51" s="180">
        <f t="shared" si="3"/>
        <v>0</v>
      </c>
      <c r="H51" s="128"/>
      <c r="I51" s="68">
        <v>3</v>
      </c>
      <c r="J51" s="65" t="s">
        <v>499</v>
      </c>
      <c r="K51" s="364">
        <f>0.0719*2.62</f>
        <v>0.18837800000000002</v>
      </c>
      <c r="L51" s="73"/>
      <c r="M51" s="181">
        <f t="shared" si="4"/>
        <v>0</v>
      </c>
      <c r="N51" s="66">
        <f t="shared" si="5"/>
        <v>0</v>
      </c>
    </row>
    <row r="52" spans="1:14" s="126" customFormat="1" ht="24" customHeight="1">
      <c r="A52" s="62">
        <v>56</v>
      </c>
      <c r="B52" s="605"/>
      <c r="C52" s="136" t="s">
        <v>264</v>
      </c>
      <c r="D52" s="65" t="s">
        <v>506</v>
      </c>
      <c r="E52" s="211">
        <f>SUM('2.1.LCA計算表 (調達段階,製造段階)_'!E10:E14)*0.95</f>
        <v>0</v>
      </c>
      <c r="F52" s="209">
        <v>40</v>
      </c>
      <c r="G52" s="180">
        <f t="shared" si="3"/>
        <v>0</v>
      </c>
      <c r="H52" s="128"/>
      <c r="I52" s="68">
        <v>3</v>
      </c>
      <c r="J52" s="65" t="s">
        <v>503</v>
      </c>
      <c r="K52" s="364">
        <f>0.043*2.62</f>
        <v>0.11266</v>
      </c>
      <c r="L52" s="73"/>
      <c r="M52" s="181">
        <f t="shared" si="4"/>
        <v>0</v>
      </c>
      <c r="N52" s="66">
        <f t="shared" si="5"/>
        <v>0</v>
      </c>
    </row>
    <row r="53" spans="1:14" s="126" customFormat="1" ht="24" customHeight="1">
      <c r="A53" s="62">
        <v>57</v>
      </c>
      <c r="B53" s="605"/>
      <c r="C53" s="212" t="s">
        <v>265</v>
      </c>
      <c r="D53" s="65" t="s">
        <v>506</v>
      </c>
      <c r="E53" s="213">
        <f>SUM('2.1.LCA計算表 (調達段階,製造段階)_'!E16:E19)*0.2</f>
        <v>0</v>
      </c>
      <c r="F53" s="214">
        <v>40</v>
      </c>
      <c r="G53" s="215">
        <f t="shared" si="3"/>
        <v>0</v>
      </c>
      <c r="H53" s="128"/>
      <c r="I53" s="68">
        <v>3</v>
      </c>
      <c r="J53" s="65" t="s">
        <v>504</v>
      </c>
      <c r="K53" s="364">
        <f>0.043*2.62</f>
        <v>0.11266</v>
      </c>
      <c r="L53" s="73"/>
      <c r="M53" s="181">
        <f t="shared" si="4"/>
        <v>0</v>
      </c>
      <c r="N53" s="66">
        <f t="shared" si="5"/>
        <v>0</v>
      </c>
    </row>
    <row r="54" spans="1:14" s="126" customFormat="1" ht="24" customHeight="1" thickBot="1">
      <c r="A54" s="62">
        <v>58</v>
      </c>
      <c r="B54" s="606"/>
      <c r="C54" s="187" t="s">
        <v>132</v>
      </c>
      <c r="D54" s="72" t="s">
        <v>482</v>
      </c>
      <c r="E54" s="216">
        <f>E51-E52-E53</f>
        <v>0</v>
      </c>
      <c r="F54" s="217">
        <v>10</v>
      </c>
      <c r="G54" s="190">
        <f t="shared" si="3"/>
        <v>0</v>
      </c>
      <c r="H54" s="128"/>
      <c r="I54" s="96">
        <v>3</v>
      </c>
      <c r="J54" s="72" t="s">
        <v>505</v>
      </c>
      <c r="K54" s="365">
        <f>0.0719*2.62</f>
        <v>0.18837800000000002</v>
      </c>
      <c r="L54" s="73"/>
      <c r="M54" s="218">
        <f t="shared" si="4"/>
        <v>0</v>
      </c>
      <c r="N54" s="219">
        <f t="shared" si="5"/>
        <v>0</v>
      </c>
    </row>
    <row r="55" spans="1:14" s="126" customFormat="1" ht="24" customHeight="1" thickBot="1">
      <c r="A55" s="59"/>
      <c r="B55" s="220"/>
      <c r="C55" s="112"/>
      <c r="D55" s="76"/>
      <c r="E55" s="76"/>
      <c r="F55" s="221"/>
      <c r="G55" s="222"/>
      <c r="H55" s="128"/>
      <c r="I55" s="103"/>
      <c r="J55" s="195"/>
      <c r="L55" s="75" t="s">
        <v>34</v>
      </c>
      <c r="M55" s="396">
        <f>SUM(M49:M54)</f>
        <v>0</v>
      </c>
      <c r="N55" s="379">
        <f t="shared" si="5"/>
        <v>0</v>
      </c>
    </row>
    <row r="56" spans="1:14" s="126" customFormat="1" ht="24" customHeight="1" thickBot="1">
      <c r="A56" s="59">
        <v>5.2</v>
      </c>
      <c r="B56" s="607" t="s">
        <v>240</v>
      </c>
      <c r="C56" s="611"/>
      <c r="D56" s="611"/>
      <c r="E56" s="82"/>
      <c r="F56" s="82"/>
      <c r="G56" s="60"/>
      <c r="H56" s="120"/>
      <c r="I56" s="121"/>
      <c r="J56" s="122"/>
      <c r="K56" s="122"/>
      <c r="L56" s="123"/>
      <c r="M56" s="124"/>
      <c r="N56" s="125"/>
    </row>
    <row r="57" spans="1:14" s="126" customFormat="1" ht="24" customHeight="1">
      <c r="A57" s="59"/>
      <c r="B57" s="510" t="s">
        <v>37</v>
      </c>
      <c r="C57" s="511"/>
      <c r="D57" s="511"/>
      <c r="E57" s="511"/>
      <c r="F57" s="511"/>
      <c r="G57" s="512"/>
      <c r="H57" s="127"/>
      <c r="I57" s="510" t="s">
        <v>291</v>
      </c>
      <c r="J57" s="511"/>
      <c r="K57" s="512"/>
      <c r="L57" s="175"/>
      <c r="M57" s="510" t="s">
        <v>260</v>
      </c>
      <c r="N57" s="568"/>
    </row>
    <row r="58" spans="1:14" s="126" customFormat="1" ht="27">
      <c r="A58" s="59"/>
      <c r="B58" s="83" t="s">
        <v>31</v>
      </c>
      <c r="C58" s="63" t="s">
        <v>32</v>
      </c>
      <c r="D58" s="549" t="s">
        <v>38</v>
      </c>
      <c r="E58" s="566"/>
      <c r="F58" s="567"/>
      <c r="G58" s="84" t="s">
        <v>20</v>
      </c>
      <c r="H58" s="128"/>
      <c r="I58" s="355" t="s">
        <v>414</v>
      </c>
      <c r="J58" s="63" t="s">
        <v>26</v>
      </c>
      <c r="K58" s="84" t="s">
        <v>20</v>
      </c>
      <c r="L58" s="175"/>
      <c r="M58" s="93" t="s">
        <v>278</v>
      </c>
      <c r="N58" s="64" t="s">
        <v>279</v>
      </c>
    </row>
    <row r="59" spans="1:14" s="126" customFormat="1" ht="24" customHeight="1">
      <c r="A59" s="62">
        <v>59</v>
      </c>
      <c r="B59" s="562" t="s">
        <v>484</v>
      </c>
      <c r="C59" s="136" t="s">
        <v>133</v>
      </c>
      <c r="D59" s="619" t="s">
        <v>495</v>
      </c>
      <c r="E59" s="572"/>
      <c r="F59" s="573"/>
      <c r="G59" s="223">
        <f>'1.2 算出条件'!D29*'1.2 算出条件'!D12</f>
        <v>0</v>
      </c>
      <c r="H59" s="128"/>
      <c r="I59" s="340" t="s">
        <v>347</v>
      </c>
      <c r="J59" s="65" t="str">
        <f>J42</f>
        <v>電力(kWh)</v>
      </c>
      <c r="K59" s="342">
        <f>'1.2 算出条件'!D28</f>
        <v>0.53100000000000003</v>
      </c>
      <c r="L59" s="73"/>
      <c r="M59" s="224">
        <f>G59*K59</f>
        <v>0</v>
      </c>
      <c r="N59" s="225">
        <f>IF($M$64=0,0,M59/$M$64)</f>
        <v>0</v>
      </c>
    </row>
    <row r="60" spans="1:14" s="126" customFormat="1" ht="33" customHeight="1">
      <c r="A60" s="62">
        <v>60</v>
      </c>
      <c r="B60" s="563"/>
      <c r="C60" s="389" t="s">
        <v>485</v>
      </c>
      <c r="D60" s="616" t="s">
        <v>160</v>
      </c>
      <c r="E60" s="617"/>
      <c r="F60" s="618"/>
      <c r="G60" s="223">
        <f>G75</f>
        <v>0</v>
      </c>
      <c r="H60" s="128"/>
      <c r="I60" s="340"/>
      <c r="J60" s="387" t="s">
        <v>494</v>
      </c>
      <c r="K60" s="337"/>
      <c r="L60" s="73"/>
      <c r="M60" s="224">
        <f>G60*K60</f>
        <v>0</v>
      </c>
      <c r="N60" s="66">
        <f t="shared" ref="N60:N64" si="6">IF($M$64=0,0,M60/$M$64)</f>
        <v>0</v>
      </c>
    </row>
    <row r="61" spans="1:14" s="126" customFormat="1" ht="33" customHeight="1">
      <c r="A61" s="62">
        <v>61</v>
      </c>
      <c r="B61" s="563"/>
      <c r="C61" s="389" t="s">
        <v>486</v>
      </c>
      <c r="D61" s="619" t="s">
        <v>160</v>
      </c>
      <c r="E61" s="620"/>
      <c r="F61" s="621"/>
      <c r="G61" s="223">
        <f>G71*0.2</f>
        <v>0</v>
      </c>
      <c r="H61" s="128"/>
      <c r="I61" s="340"/>
      <c r="J61" s="387" t="s">
        <v>494</v>
      </c>
      <c r="K61" s="337"/>
      <c r="L61" s="73"/>
      <c r="M61" s="224">
        <f>G61*K61</f>
        <v>0</v>
      </c>
      <c r="N61" s="66">
        <f t="shared" si="6"/>
        <v>0</v>
      </c>
    </row>
    <row r="62" spans="1:14" s="126" customFormat="1" ht="24" customHeight="1">
      <c r="A62" s="62">
        <v>62</v>
      </c>
      <c r="B62" s="563"/>
      <c r="C62" s="622" t="s">
        <v>49</v>
      </c>
      <c r="D62" s="571" t="s">
        <v>493</v>
      </c>
      <c r="E62" s="572"/>
      <c r="F62" s="573"/>
      <c r="G62" s="223">
        <f>(SUM('2.1.LCA計算表 (調達段階,製造段階)_'!E16:E19))-G71</f>
        <v>0</v>
      </c>
      <c r="H62" s="128"/>
      <c r="I62" s="340"/>
      <c r="J62" s="65" t="s">
        <v>138</v>
      </c>
      <c r="K62" s="338"/>
      <c r="L62" s="73"/>
      <c r="M62" s="181">
        <f>G62*K62</f>
        <v>0</v>
      </c>
      <c r="N62" s="225">
        <f t="shared" si="6"/>
        <v>0</v>
      </c>
    </row>
    <row r="63" spans="1:14" s="126" customFormat="1" ht="24" customHeight="1" thickBot="1">
      <c r="A63" s="62">
        <v>63</v>
      </c>
      <c r="B63" s="564"/>
      <c r="C63" s="623"/>
      <c r="D63" s="574" t="s">
        <v>492</v>
      </c>
      <c r="E63" s="575"/>
      <c r="F63" s="576"/>
      <c r="G63" s="226">
        <f>E54-G62</f>
        <v>0</v>
      </c>
      <c r="H63" s="128"/>
      <c r="I63" s="341"/>
      <c r="J63" s="72" t="s">
        <v>138</v>
      </c>
      <c r="K63" s="339"/>
      <c r="L63" s="73"/>
      <c r="M63" s="227">
        <f>G63*K63</f>
        <v>0</v>
      </c>
      <c r="N63" s="225">
        <f t="shared" si="6"/>
        <v>0</v>
      </c>
    </row>
    <row r="64" spans="1:14" s="126" customFormat="1" ht="24" customHeight="1" thickBot="1">
      <c r="A64" s="59"/>
      <c r="B64" s="73"/>
      <c r="C64" s="76"/>
      <c r="D64" s="76"/>
      <c r="E64" s="614" t="s">
        <v>59</v>
      </c>
      <c r="F64" s="615"/>
      <c r="G64" s="228">
        <f>SUM(G62:G63)</f>
        <v>0</v>
      </c>
      <c r="H64" s="128"/>
      <c r="I64" s="103"/>
      <c r="J64" s="112"/>
      <c r="L64" s="75" t="s">
        <v>34</v>
      </c>
      <c r="M64" s="396">
        <f>SUM(M59:M63)</f>
        <v>0</v>
      </c>
      <c r="N64" s="379">
        <f t="shared" si="6"/>
        <v>0</v>
      </c>
    </row>
    <row r="65" spans="1:14" s="126" customFormat="1" ht="24" customHeight="1" thickBot="1">
      <c r="A65" s="59">
        <v>5.3</v>
      </c>
      <c r="B65" s="607" t="s">
        <v>48</v>
      </c>
      <c r="C65" s="611"/>
      <c r="D65" s="611"/>
      <c r="E65" s="82"/>
      <c r="F65" s="82"/>
      <c r="G65" s="60"/>
      <c r="H65" s="120"/>
      <c r="I65" s="121"/>
      <c r="J65" s="122"/>
      <c r="K65" s="122"/>
      <c r="L65" s="123"/>
      <c r="M65" s="124"/>
      <c r="N65" s="125"/>
    </row>
    <row r="66" spans="1:14" s="126" customFormat="1" ht="24" customHeight="1">
      <c r="A66" s="59"/>
      <c r="B66" s="510" t="s">
        <v>37</v>
      </c>
      <c r="C66" s="511"/>
      <c r="D66" s="511"/>
      <c r="E66" s="511"/>
      <c r="F66" s="511"/>
      <c r="G66" s="512"/>
      <c r="H66" s="127"/>
      <c r="I66" s="510" t="s">
        <v>259</v>
      </c>
      <c r="J66" s="511"/>
      <c r="K66" s="512"/>
      <c r="L66" s="175"/>
      <c r="M66" s="510" t="s">
        <v>260</v>
      </c>
      <c r="N66" s="568"/>
    </row>
    <row r="67" spans="1:14" s="229" customFormat="1" ht="32.25" customHeight="1">
      <c r="A67" s="59"/>
      <c r="B67" s="83" t="s">
        <v>31</v>
      </c>
      <c r="C67" s="63" t="s">
        <v>32</v>
      </c>
      <c r="D67" s="549" t="s">
        <v>266</v>
      </c>
      <c r="E67" s="566"/>
      <c r="F67" s="567"/>
      <c r="G67" s="84" t="s">
        <v>292</v>
      </c>
      <c r="H67" s="128"/>
      <c r="I67" s="355" t="s">
        <v>414</v>
      </c>
      <c r="J67" s="63" t="s">
        <v>26</v>
      </c>
      <c r="K67" s="84" t="s">
        <v>20</v>
      </c>
      <c r="L67" s="175"/>
      <c r="M67" s="93" t="s">
        <v>278</v>
      </c>
      <c r="N67" s="64" t="s">
        <v>279</v>
      </c>
    </row>
    <row r="68" spans="1:14" s="229" customFormat="1" ht="24" customHeight="1">
      <c r="A68" s="62">
        <v>64</v>
      </c>
      <c r="B68" s="562" t="s">
        <v>149</v>
      </c>
      <c r="C68" s="136" t="s">
        <v>141</v>
      </c>
      <c r="D68" s="571" t="s">
        <v>269</v>
      </c>
      <c r="E68" s="572"/>
      <c r="F68" s="573"/>
      <c r="G68" s="230">
        <f>SUM('2.1.LCA計算表 (調達段階,製造段階)_'!E10:E11)*0.95</f>
        <v>0</v>
      </c>
      <c r="H68" s="128"/>
      <c r="I68" s="340"/>
      <c r="J68" s="136" t="s">
        <v>488</v>
      </c>
      <c r="K68" s="335"/>
      <c r="L68" s="73"/>
      <c r="M68" s="132">
        <f t="shared" ref="M68:M75" si="7">G68*K68</f>
        <v>0</v>
      </c>
      <c r="N68" s="66">
        <f>IF($M$76=0,0,M68/$M$76)</f>
        <v>0</v>
      </c>
    </row>
    <row r="69" spans="1:14" s="229" customFormat="1" ht="24" customHeight="1">
      <c r="A69" s="62">
        <v>65</v>
      </c>
      <c r="B69" s="569"/>
      <c r="C69" s="136" t="s">
        <v>142</v>
      </c>
      <c r="D69" s="571" t="s">
        <v>267</v>
      </c>
      <c r="E69" s="572"/>
      <c r="F69" s="573"/>
      <c r="G69" s="230">
        <f>SUM('2.1.LCA計算表 (調達段階,製造段階)_'!E12)*0.95</f>
        <v>0</v>
      </c>
      <c r="H69" s="128"/>
      <c r="I69" s="340"/>
      <c r="J69" s="136" t="s">
        <v>489</v>
      </c>
      <c r="K69" s="335"/>
      <c r="L69" s="73"/>
      <c r="M69" s="132">
        <f t="shared" si="7"/>
        <v>0</v>
      </c>
      <c r="N69" s="66">
        <f t="shared" ref="N69:N76" si="8">IF($M$76=0,0,M69/$M$76)</f>
        <v>0</v>
      </c>
    </row>
    <row r="70" spans="1:14" s="229" customFormat="1" ht="24" customHeight="1">
      <c r="A70" s="62">
        <v>66</v>
      </c>
      <c r="B70" s="569"/>
      <c r="C70" s="138" t="s">
        <v>143</v>
      </c>
      <c r="D70" s="571" t="s">
        <v>268</v>
      </c>
      <c r="E70" s="572"/>
      <c r="F70" s="573"/>
      <c r="G70" s="231">
        <f>SUM('2.1.LCA計算表 (調達段階,製造段階)_'!E13)*0.95</f>
        <v>0</v>
      </c>
      <c r="H70" s="128"/>
      <c r="I70" s="349"/>
      <c r="J70" s="393" t="s">
        <v>490</v>
      </c>
      <c r="K70" s="368"/>
      <c r="L70" s="73"/>
      <c r="M70" s="132">
        <f t="shared" si="7"/>
        <v>0</v>
      </c>
      <c r="N70" s="66">
        <f t="shared" si="8"/>
        <v>0</v>
      </c>
    </row>
    <row r="71" spans="1:14" s="229" customFormat="1" ht="24" customHeight="1">
      <c r="A71" s="62">
        <v>67</v>
      </c>
      <c r="B71" s="577"/>
      <c r="C71" s="138" t="s">
        <v>150</v>
      </c>
      <c r="D71" s="571" t="s">
        <v>487</v>
      </c>
      <c r="E71" s="572"/>
      <c r="F71" s="573"/>
      <c r="G71" s="231">
        <f>SUM('2.1.LCA計算表 (調達段階,製造段階)_'!E16:E19)*0.2</f>
        <v>0</v>
      </c>
      <c r="H71" s="128"/>
      <c r="I71" s="349"/>
      <c r="J71" s="212" t="s">
        <v>491</v>
      </c>
      <c r="K71" s="369"/>
      <c r="L71" s="73"/>
      <c r="M71" s="132">
        <f>G71*K71</f>
        <v>0</v>
      </c>
      <c r="N71" s="66">
        <f t="shared" si="8"/>
        <v>0</v>
      </c>
    </row>
    <row r="72" spans="1:14" s="229" customFormat="1" ht="24" customHeight="1">
      <c r="A72" s="62">
        <v>68</v>
      </c>
      <c r="B72" s="562" t="s">
        <v>151</v>
      </c>
      <c r="C72" s="136" t="s">
        <v>141</v>
      </c>
      <c r="D72" s="571" t="s">
        <v>269</v>
      </c>
      <c r="E72" s="572"/>
      <c r="F72" s="573"/>
      <c r="G72" s="232">
        <f>'2.1.LCA計算表 (調達段階,製造段階)_'!E54</f>
        <v>0</v>
      </c>
      <c r="H72" s="128"/>
      <c r="I72" s="340"/>
      <c r="J72" s="65" t="s">
        <v>488</v>
      </c>
      <c r="K72" s="335"/>
      <c r="L72" s="73"/>
      <c r="M72" s="132">
        <f t="shared" si="7"/>
        <v>0</v>
      </c>
      <c r="N72" s="66">
        <f t="shared" si="8"/>
        <v>0</v>
      </c>
    </row>
    <row r="73" spans="1:14" s="229" customFormat="1" ht="24" customHeight="1">
      <c r="A73" s="62">
        <v>69</v>
      </c>
      <c r="B73" s="569"/>
      <c r="C73" s="136" t="s">
        <v>142</v>
      </c>
      <c r="D73" s="571" t="s">
        <v>267</v>
      </c>
      <c r="E73" s="572"/>
      <c r="F73" s="573"/>
      <c r="G73" s="232">
        <f>'2.1.LCA計算表 (調達段階,製造段階)_'!E55</f>
        <v>0</v>
      </c>
      <c r="H73" s="128"/>
      <c r="I73" s="349"/>
      <c r="J73" s="65" t="s">
        <v>489</v>
      </c>
      <c r="K73" s="335"/>
      <c r="L73" s="73"/>
      <c r="M73" s="132">
        <f t="shared" si="7"/>
        <v>0</v>
      </c>
      <c r="N73" s="66">
        <f t="shared" si="8"/>
        <v>0</v>
      </c>
    </row>
    <row r="74" spans="1:14" s="229" customFormat="1" ht="24" customHeight="1">
      <c r="A74" s="62">
        <v>70</v>
      </c>
      <c r="B74" s="569"/>
      <c r="C74" s="136" t="s">
        <v>143</v>
      </c>
      <c r="D74" s="571" t="s">
        <v>268</v>
      </c>
      <c r="E74" s="572"/>
      <c r="F74" s="573"/>
      <c r="G74" s="232">
        <f>'2.1.LCA計算表 (調達段階,製造段階)_'!E56</f>
        <v>0</v>
      </c>
      <c r="H74" s="128"/>
      <c r="I74" s="349"/>
      <c r="J74" s="394" t="s">
        <v>490</v>
      </c>
      <c r="K74" s="368"/>
      <c r="L74" s="73"/>
      <c r="M74" s="132">
        <f t="shared" si="7"/>
        <v>0</v>
      </c>
      <c r="N74" s="66">
        <f t="shared" si="8"/>
        <v>0</v>
      </c>
    </row>
    <row r="75" spans="1:14" s="229" customFormat="1" ht="24" customHeight="1" thickBot="1">
      <c r="A75" s="62">
        <v>71</v>
      </c>
      <c r="B75" s="570"/>
      <c r="C75" s="233" t="s">
        <v>152</v>
      </c>
      <c r="D75" s="574" t="s">
        <v>487</v>
      </c>
      <c r="E75" s="575"/>
      <c r="F75" s="576"/>
      <c r="G75" s="234">
        <f>'2.1.LCA計算表 (調達段階,製造段階)_'!E57</f>
        <v>0</v>
      </c>
      <c r="H75" s="128"/>
      <c r="I75" s="341"/>
      <c r="J75" s="72" t="s">
        <v>491</v>
      </c>
      <c r="K75" s="370"/>
      <c r="L75" s="73"/>
      <c r="M75" s="132">
        <f t="shared" si="7"/>
        <v>0</v>
      </c>
      <c r="N75" s="219">
        <f t="shared" si="8"/>
        <v>0</v>
      </c>
    </row>
    <row r="76" spans="1:14" s="99" customFormat="1" ht="24" customHeight="1" thickBot="1">
      <c r="A76" s="59"/>
      <c r="B76" s="565" t="s">
        <v>226</v>
      </c>
      <c r="C76" s="565"/>
      <c r="D76" s="76"/>
      <c r="E76" s="76"/>
      <c r="F76" s="75" t="s">
        <v>34</v>
      </c>
      <c r="G76" s="235">
        <f>SUM(G68:G75)</f>
        <v>0</v>
      </c>
      <c r="H76" s="128"/>
      <c r="I76" s="103"/>
      <c r="J76" s="112"/>
      <c r="L76" s="75" t="s">
        <v>34</v>
      </c>
      <c r="M76" s="396">
        <f>SUM(M68:M75)</f>
        <v>0</v>
      </c>
      <c r="N76" s="379">
        <f t="shared" si="8"/>
        <v>0</v>
      </c>
    </row>
    <row r="77" spans="1:14" s="99" customFormat="1" ht="18" customHeight="1">
      <c r="A77" s="62"/>
    </row>
    <row r="78" spans="1:14" s="99" customFormat="1" ht="18" customHeight="1" thickBot="1">
      <c r="A78" s="62"/>
      <c r="B78" s="167"/>
    </row>
    <row r="79" spans="1:14" s="99" customFormat="1" ht="18" customHeight="1">
      <c r="A79" s="62"/>
      <c r="B79" s="358" t="s">
        <v>439</v>
      </c>
      <c r="C79" s="487" t="s">
        <v>440</v>
      </c>
      <c r="D79" s="487"/>
      <c r="E79" s="487"/>
      <c r="F79" s="487"/>
      <c r="G79" s="487"/>
      <c r="H79" s="487"/>
      <c r="I79" s="487"/>
      <c r="J79" s="487"/>
      <c r="K79" s="487"/>
      <c r="L79" s="487"/>
      <c r="M79" s="487"/>
      <c r="N79" s="488"/>
    </row>
    <row r="80" spans="1:14" s="99" customFormat="1">
      <c r="A80" s="62"/>
      <c r="B80" s="359">
        <v>1</v>
      </c>
      <c r="C80" s="555" t="s">
        <v>471</v>
      </c>
      <c r="D80" s="555"/>
      <c r="E80" s="555"/>
      <c r="F80" s="555"/>
      <c r="G80" s="555"/>
      <c r="H80" s="555"/>
      <c r="I80" s="555"/>
      <c r="J80" s="555"/>
      <c r="K80" s="555"/>
      <c r="L80" s="555"/>
      <c r="M80" s="555"/>
      <c r="N80" s="556"/>
    </row>
    <row r="81" spans="1:14" s="99" customFormat="1" ht="16.5">
      <c r="A81" s="62"/>
      <c r="B81" s="359">
        <v>2</v>
      </c>
      <c r="C81" s="557" t="s">
        <v>472</v>
      </c>
      <c r="D81" s="557"/>
      <c r="E81" s="557"/>
      <c r="F81" s="557"/>
      <c r="G81" s="557"/>
      <c r="H81" s="557"/>
      <c r="I81" s="557"/>
      <c r="J81" s="557"/>
      <c r="K81" s="557"/>
      <c r="L81" s="557"/>
      <c r="M81" s="557"/>
      <c r="N81" s="558"/>
    </row>
    <row r="82" spans="1:14" s="99" customFormat="1" ht="13.5" customHeight="1">
      <c r="A82" s="62"/>
      <c r="B82" s="359">
        <v>3</v>
      </c>
      <c r="C82" s="542" t="s">
        <v>452</v>
      </c>
      <c r="D82" s="542"/>
      <c r="E82" s="542"/>
      <c r="F82" s="542"/>
      <c r="G82" s="542"/>
      <c r="H82" s="542"/>
      <c r="I82" s="542"/>
      <c r="J82" s="542"/>
      <c r="K82" s="542"/>
      <c r="L82" s="542"/>
      <c r="M82" s="542"/>
      <c r="N82" s="559"/>
    </row>
    <row r="83" spans="1:14" s="99" customFormat="1" ht="13.5" customHeight="1">
      <c r="A83" s="62"/>
      <c r="B83" s="489">
        <v>4</v>
      </c>
      <c r="C83" s="560" t="s">
        <v>415</v>
      </c>
      <c r="D83" s="560"/>
      <c r="E83" s="560"/>
      <c r="F83" s="560"/>
      <c r="G83" s="560"/>
      <c r="H83" s="560"/>
      <c r="I83" s="560"/>
      <c r="J83" s="560"/>
      <c r="K83" s="560"/>
      <c r="L83" s="560"/>
      <c r="M83" s="560"/>
      <c r="N83" s="561"/>
    </row>
    <row r="84" spans="1:14" s="99" customFormat="1">
      <c r="A84" s="62"/>
      <c r="B84" s="490"/>
      <c r="C84" s="500" t="s">
        <v>225</v>
      </c>
      <c r="D84" s="500"/>
      <c r="E84" s="500"/>
      <c r="F84" s="500"/>
      <c r="G84" s="500"/>
      <c r="H84" s="500"/>
      <c r="I84" s="500"/>
      <c r="J84" s="500"/>
      <c r="K84" s="500"/>
      <c r="L84" s="500"/>
      <c r="M84" s="500"/>
      <c r="N84" s="501"/>
    </row>
    <row r="85" spans="1:14" s="99" customFormat="1">
      <c r="A85" s="62"/>
      <c r="B85" s="359">
        <v>5</v>
      </c>
      <c r="C85" s="551"/>
      <c r="D85" s="551"/>
      <c r="E85" s="551"/>
      <c r="F85" s="551"/>
      <c r="G85" s="551"/>
      <c r="H85" s="551"/>
      <c r="I85" s="551"/>
      <c r="J85" s="551"/>
      <c r="K85" s="551"/>
      <c r="L85" s="551"/>
      <c r="M85" s="551"/>
      <c r="N85" s="552"/>
    </row>
    <row r="86" spans="1:14" s="99" customFormat="1" ht="14.25" thickBot="1">
      <c r="A86" s="62"/>
      <c r="B86" s="360">
        <v>6</v>
      </c>
      <c r="C86" s="553"/>
      <c r="D86" s="553"/>
      <c r="E86" s="553"/>
      <c r="F86" s="553"/>
      <c r="G86" s="553"/>
      <c r="H86" s="553"/>
      <c r="I86" s="553"/>
      <c r="J86" s="553"/>
      <c r="K86" s="553"/>
      <c r="L86" s="553"/>
      <c r="M86" s="553"/>
      <c r="N86" s="554"/>
    </row>
    <row r="87" spans="1:14" s="99" customFormat="1">
      <c r="A87" s="62"/>
      <c r="B87" s="73"/>
      <c r="C87" s="76"/>
      <c r="D87" s="76"/>
      <c r="E87" s="76"/>
      <c r="F87" s="76"/>
      <c r="G87" s="76"/>
      <c r="H87" s="128"/>
      <c r="I87" s="115"/>
      <c r="J87" s="116"/>
      <c r="K87" s="116"/>
      <c r="L87" s="117"/>
      <c r="M87" s="118"/>
      <c r="N87" s="119"/>
    </row>
    <row r="88" spans="1:14" s="99" customFormat="1">
      <c r="A88" s="62"/>
      <c r="B88" s="73"/>
      <c r="C88" s="76"/>
      <c r="D88" s="76"/>
      <c r="E88" s="76"/>
      <c r="F88" s="76"/>
      <c r="G88" s="76"/>
      <c r="H88" s="128"/>
      <c r="I88" s="115"/>
      <c r="J88" s="116"/>
      <c r="K88" s="116"/>
      <c r="L88" s="117"/>
      <c r="M88" s="118"/>
      <c r="N88" s="119"/>
    </row>
    <row r="89" spans="1:14" s="99" customFormat="1">
      <c r="A89" s="62"/>
      <c r="B89" s="73"/>
      <c r="C89" s="76"/>
      <c r="D89" s="76"/>
      <c r="E89" s="76"/>
      <c r="F89" s="76"/>
      <c r="G89" s="76"/>
      <c r="H89" s="128"/>
      <c r="I89" s="115"/>
      <c r="J89" s="116"/>
      <c r="K89" s="116"/>
      <c r="L89" s="117"/>
      <c r="M89" s="118"/>
      <c r="N89" s="119"/>
    </row>
    <row r="90" spans="1:14" s="99" customFormat="1">
      <c r="A90" s="62"/>
      <c r="B90" s="73"/>
      <c r="C90" s="76"/>
      <c r="D90" s="76"/>
      <c r="E90" s="76"/>
      <c r="F90" s="76"/>
      <c r="G90" s="76"/>
      <c r="H90" s="128"/>
      <c r="I90" s="115"/>
      <c r="J90" s="116"/>
      <c r="K90" s="116"/>
      <c r="L90" s="117"/>
      <c r="M90" s="118"/>
      <c r="N90" s="119"/>
    </row>
    <row r="91" spans="1:14" s="99" customFormat="1">
      <c r="A91" s="62"/>
      <c r="B91" s="73"/>
      <c r="C91" s="76"/>
      <c r="D91" s="76"/>
      <c r="E91" s="76"/>
      <c r="F91" s="76"/>
      <c r="G91" s="76"/>
      <c r="H91" s="128"/>
      <c r="I91" s="115"/>
      <c r="J91" s="116"/>
      <c r="K91" s="116"/>
      <c r="L91" s="117"/>
      <c r="M91" s="118"/>
      <c r="N91" s="119"/>
    </row>
    <row r="92" spans="1:14" s="99" customFormat="1">
      <c r="A92" s="62"/>
      <c r="B92" s="73"/>
      <c r="C92" s="76"/>
      <c r="D92" s="76"/>
      <c r="E92" s="76"/>
      <c r="F92" s="76"/>
      <c r="G92" s="76"/>
      <c r="H92" s="128"/>
      <c r="I92" s="115"/>
      <c r="J92" s="116"/>
      <c r="K92" s="116"/>
      <c r="L92" s="117"/>
      <c r="M92" s="118"/>
      <c r="N92" s="119"/>
    </row>
    <row r="93" spans="1:14" s="99" customFormat="1">
      <c r="A93" s="62"/>
      <c r="B93" s="73"/>
      <c r="C93" s="76"/>
      <c r="D93" s="76"/>
      <c r="E93" s="76"/>
      <c r="F93" s="76"/>
      <c r="G93" s="76"/>
      <c r="H93" s="128"/>
      <c r="I93" s="115"/>
      <c r="J93" s="116"/>
      <c r="K93" s="116"/>
      <c r="L93" s="117"/>
      <c r="M93" s="118"/>
      <c r="N93" s="119"/>
    </row>
    <row r="94" spans="1:14" s="99" customFormat="1">
      <c r="A94" s="62"/>
      <c r="B94" s="73"/>
      <c r="C94" s="76"/>
      <c r="D94" s="76"/>
      <c r="E94" s="76"/>
      <c r="F94" s="76"/>
      <c r="G94" s="76"/>
      <c r="H94" s="128"/>
      <c r="I94" s="115"/>
      <c r="J94" s="116"/>
      <c r="K94" s="116"/>
      <c r="L94" s="117"/>
      <c r="M94" s="118"/>
      <c r="N94" s="119"/>
    </row>
    <row r="95" spans="1:14" s="99" customFormat="1">
      <c r="A95" s="62"/>
      <c r="B95" s="73"/>
      <c r="C95" s="76"/>
      <c r="D95" s="76"/>
      <c r="E95" s="76"/>
      <c r="F95" s="76"/>
      <c r="G95" s="76"/>
      <c r="H95" s="128"/>
      <c r="I95" s="115"/>
      <c r="J95" s="116"/>
      <c r="K95" s="116"/>
      <c r="L95" s="117"/>
      <c r="M95" s="118"/>
      <c r="N95" s="119"/>
    </row>
    <row r="96" spans="1:14" s="99" customFormat="1">
      <c r="A96" s="62"/>
      <c r="B96" s="73"/>
      <c r="C96" s="76"/>
      <c r="D96" s="76"/>
      <c r="E96" s="76"/>
      <c r="F96" s="76"/>
      <c r="G96" s="76"/>
      <c r="H96" s="128"/>
      <c r="I96" s="115"/>
      <c r="J96" s="116"/>
      <c r="K96" s="116"/>
      <c r="L96" s="117"/>
      <c r="M96" s="118"/>
      <c r="N96" s="119"/>
    </row>
    <row r="97" spans="1:14" s="99" customFormat="1">
      <c r="A97" s="62"/>
      <c r="B97" s="73"/>
      <c r="C97" s="76"/>
      <c r="D97" s="76"/>
      <c r="E97" s="76"/>
      <c r="F97" s="76"/>
      <c r="G97" s="76"/>
      <c r="H97" s="128"/>
      <c r="I97" s="115"/>
      <c r="J97" s="116"/>
      <c r="K97" s="116"/>
      <c r="L97" s="117"/>
      <c r="M97" s="118"/>
      <c r="N97" s="119"/>
    </row>
    <row r="98" spans="1:14" s="99" customFormat="1">
      <c r="A98" s="62"/>
      <c r="B98" s="73"/>
      <c r="C98" s="76"/>
      <c r="D98" s="76"/>
      <c r="E98" s="76"/>
      <c r="F98" s="76"/>
      <c r="G98" s="76"/>
      <c r="H98" s="128"/>
      <c r="I98" s="115"/>
      <c r="J98" s="116"/>
      <c r="K98" s="116"/>
      <c r="L98" s="117"/>
      <c r="M98" s="118"/>
      <c r="N98" s="119"/>
    </row>
    <row r="99" spans="1:14" s="99" customFormat="1">
      <c r="A99" s="62"/>
      <c r="B99" s="73"/>
      <c r="C99" s="76"/>
      <c r="D99" s="76"/>
      <c r="E99" s="76"/>
      <c r="F99" s="76"/>
      <c r="G99" s="76"/>
      <c r="H99" s="128"/>
      <c r="I99" s="115"/>
      <c r="J99" s="116"/>
      <c r="K99" s="116"/>
      <c r="L99" s="117"/>
      <c r="M99" s="118"/>
      <c r="N99" s="119"/>
    </row>
    <row r="100" spans="1:14" s="99" customFormat="1">
      <c r="A100" s="62"/>
      <c r="B100" s="73"/>
      <c r="C100" s="76"/>
      <c r="D100" s="76"/>
      <c r="E100" s="76"/>
      <c r="F100" s="76"/>
      <c r="G100" s="76"/>
      <c r="H100" s="128"/>
      <c r="I100" s="115"/>
      <c r="J100" s="116"/>
      <c r="K100" s="116"/>
      <c r="L100" s="117"/>
      <c r="M100" s="118"/>
      <c r="N100" s="119"/>
    </row>
    <row r="101" spans="1:14" s="99" customFormat="1">
      <c r="A101" s="62"/>
      <c r="B101" s="73"/>
      <c r="C101" s="76"/>
      <c r="D101" s="76"/>
      <c r="E101" s="76"/>
      <c r="F101" s="76"/>
      <c r="G101" s="76"/>
      <c r="H101" s="128"/>
      <c r="I101" s="115"/>
      <c r="J101" s="116"/>
      <c r="K101" s="116"/>
      <c r="L101" s="117"/>
      <c r="M101" s="118"/>
      <c r="N101" s="119"/>
    </row>
    <row r="102" spans="1:14" s="99" customFormat="1">
      <c r="A102" s="62"/>
      <c r="B102" s="73"/>
      <c r="C102" s="76"/>
      <c r="D102" s="76"/>
      <c r="E102" s="76"/>
      <c r="F102" s="76"/>
      <c r="G102" s="76"/>
      <c r="H102" s="128"/>
      <c r="I102" s="115"/>
      <c r="J102" s="116"/>
      <c r="K102" s="116"/>
      <c r="L102" s="117"/>
      <c r="M102" s="118"/>
      <c r="N102" s="119"/>
    </row>
    <row r="103" spans="1:14" s="99" customFormat="1">
      <c r="A103" s="62"/>
      <c r="B103" s="73"/>
      <c r="C103" s="76"/>
      <c r="D103" s="76"/>
      <c r="E103" s="76"/>
      <c r="F103" s="76"/>
      <c r="G103" s="76"/>
      <c r="H103" s="128"/>
      <c r="I103" s="115"/>
      <c r="J103" s="116"/>
      <c r="K103" s="116"/>
      <c r="L103" s="117"/>
      <c r="M103" s="118"/>
      <c r="N103" s="119"/>
    </row>
    <row r="104" spans="1:14" s="99" customFormat="1">
      <c r="A104" s="62"/>
      <c r="B104" s="73"/>
      <c r="C104" s="76"/>
      <c r="D104" s="76"/>
      <c r="E104" s="76"/>
      <c r="F104" s="76"/>
      <c r="G104" s="76"/>
      <c r="H104" s="128"/>
      <c r="I104" s="115"/>
      <c r="J104" s="116"/>
      <c r="K104" s="116"/>
      <c r="L104" s="117"/>
      <c r="M104" s="118"/>
      <c r="N104" s="119"/>
    </row>
    <row r="105" spans="1:14" s="99" customFormat="1">
      <c r="A105" s="62"/>
      <c r="B105" s="73"/>
      <c r="C105" s="76"/>
      <c r="D105" s="76"/>
      <c r="E105" s="76"/>
      <c r="F105" s="76"/>
      <c r="G105" s="76"/>
      <c r="H105" s="128"/>
      <c r="I105" s="115"/>
      <c r="J105" s="116"/>
      <c r="K105" s="116"/>
      <c r="L105" s="117"/>
      <c r="M105" s="118"/>
      <c r="N105" s="119"/>
    </row>
    <row r="106" spans="1:14" s="99" customFormat="1">
      <c r="A106" s="62"/>
      <c r="B106" s="73"/>
      <c r="C106" s="76"/>
      <c r="D106" s="76"/>
      <c r="E106" s="76"/>
      <c r="F106" s="76"/>
      <c r="G106" s="76"/>
      <c r="H106" s="128"/>
      <c r="I106" s="115"/>
      <c r="J106" s="116"/>
      <c r="K106" s="116"/>
      <c r="L106" s="117"/>
      <c r="M106" s="118"/>
      <c r="N106" s="119"/>
    </row>
    <row r="107" spans="1:14" s="99" customFormat="1">
      <c r="A107" s="62"/>
      <c r="B107" s="73"/>
      <c r="C107" s="76"/>
      <c r="D107" s="76"/>
      <c r="E107" s="76"/>
      <c r="F107" s="76"/>
      <c r="G107" s="76"/>
      <c r="H107" s="128"/>
      <c r="I107" s="115"/>
      <c r="J107" s="116"/>
      <c r="K107" s="116"/>
      <c r="L107" s="117"/>
      <c r="M107" s="118"/>
      <c r="N107" s="119"/>
    </row>
    <row r="108" spans="1:14" s="99" customFormat="1">
      <c r="A108" s="62"/>
      <c r="B108" s="73"/>
      <c r="C108" s="76"/>
      <c r="D108" s="76"/>
      <c r="E108" s="76"/>
      <c r="F108" s="76"/>
      <c r="G108" s="76"/>
      <c r="H108" s="128"/>
      <c r="I108" s="115"/>
      <c r="J108" s="116"/>
      <c r="K108" s="116"/>
      <c r="L108" s="117"/>
      <c r="M108" s="118"/>
      <c r="N108" s="119"/>
    </row>
    <row r="109" spans="1:14" s="99" customFormat="1">
      <c r="A109" s="62"/>
      <c r="B109" s="73"/>
      <c r="C109" s="76"/>
      <c r="D109" s="76"/>
      <c r="E109" s="76"/>
      <c r="F109" s="76"/>
      <c r="G109" s="76"/>
      <c r="H109" s="128"/>
      <c r="I109" s="115"/>
      <c r="J109" s="116"/>
      <c r="K109" s="116"/>
      <c r="L109" s="117"/>
      <c r="M109" s="118"/>
      <c r="N109" s="119"/>
    </row>
    <row r="110" spans="1:14" s="99" customFormat="1">
      <c r="A110" s="62"/>
      <c r="B110" s="73"/>
      <c r="C110" s="76"/>
      <c r="D110" s="76"/>
      <c r="E110" s="76"/>
      <c r="F110" s="76"/>
      <c r="G110" s="76"/>
      <c r="H110" s="128"/>
      <c r="I110" s="115"/>
      <c r="J110" s="116"/>
      <c r="K110" s="116"/>
      <c r="L110" s="117"/>
      <c r="M110" s="118"/>
      <c r="N110" s="119"/>
    </row>
    <row r="111" spans="1:14" s="99" customFormat="1">
      <c r="A111" s="62"/>
      <c r="B111" s="73"/>
      <c r="C111" s="76"/>
      <c r="D111" s="76"/>
      <c r="E111" s="76"/>
      <c r="F111" s="76"/>
      <c r="G111" s="76"/>
      <c r="H111" s="128"/>
      <c r="I111" s="115"/>
      <c r="J111" s="116"/>
      <c r="K111" s="116"/>
      <c r="L111" s="117"/>
      <c r="M111" s="118"/>
      <c r="N111" s="119"/>
    </row>
    <row r="112" spans="1:14" s="99" customFormat="1">
      <c r="A112" s="62"/>
      <c r="B112" s="73"/>
      <c r="C112" s="76"/>
      <c r="D112" s="76"/>
      <c r="E112" s="76"/>
      <c r="F112" s="76"/>
      <c r="G112" s="76"/>
      <c r="H112" s="128"/>
      <c r="I112" s="115"/>
      <c r="J112" s="116"/>
      <c r="K112" s="116"/>
      <c r="L112" s="117"/>
      <c r="M112" s="118"/>
      <c r="N112" s="119"/>
    </row>
    <row r="113" spans="1:14" s="99" customFormat="1">
      <c r="A113" s="62"/>
      <c r="B113" s="73"/>
      <c r="C113" s="76"/>
      <c r="D113" s="76"/>
      <c r="E113" s="76"/>
      <c r="F113" s="76"/>
      <c r="G113" s="76"/>
      <c r="H113" s="128"/>
      <c r="I113" s="115"/>
      <c r="J113" s="116"/>
      <c r="K113" s="116"/>
      <c r="L113" s="117"/>
      <c r="M113" s="118"/>
      <c r="N113" s="119"/>
    </row>
    <row r="114" spans="1:14" s="99" customFormat="1">
      <c r="A114" s="62"/>
      <c r="B114" s="73"/>
      <c r="C114" s="76"/>
      <c r="D114" s="76"/>
      <c r="E114" s="76"/>
      <c r="F114" s="76"/>
      <c r="G114" s="76"/>
      <c r="H114" s="128"/>
      <c r="I114" s="115"/>
      <c r="J114" s="116"/>
      <c r="K114" s="116"/>
      <c r="L114" s="117"/>
      <c r="M114" s="118"/>
      <c r="N114" s="119"/>
    </row>
    <row r="115" spans="1:14" s="99" customFormat="1">
      <c r="A115" s="62"/>
      <c r="B115" s="73"/>
      <c r="C115" s="76"/>
      <c r="D115" s="76"/>
      <c r="E115" s="76"/>
      <c r="F115" s="76"/>
      <c r="G115" s="76"/>
      <c r="H115" s="128"/>
      <c r="I115" s="115"/>
      <c r="J115" s="116"/>
      <c r="K115" s="116"/>
      <c r="L115" s="117"/>
      <c r="M115" s="118"/>
      <c r="N115" s="119"/>
    </row>
    <row r="116" spans="1:14" s="99" customFormat="1">
      <c r="A116" s="62"/>
      <c r="B116" s="73"/>
      <c r="C116" s="76"/>
      <c r="D116" s="76"/>
      <c r="E116" s="76"/>
      <c r="F116" s="76"/>
      <c r="G116" s="76"/>
      <c r="H116" s="128"/>
      <c r="I116" s="115"/>
      <c r="J116" s="116"/>
      <c r="K116" s="116"/>
      <c r="L116" s="117"/>
      <c r="M116" s="118"/>
      <c r="N116" s="119"/>
    </row>
    <row r="117" spans="1:14" s="99" customFormat="1">
      <c r="A117" s="62"/>
      <c r="B117" s="73"/>
      <c r="C117" s="76"/>
      <c r="D117" s="76"/>
      <c r="E117" s="76"/>
      <c r="F117" s="76"/>
      <c r="G117" s="76"/>
      <c r="H117" s="128"/>
      <c r="I117" s="115"/>
      <c r="J117" s="116"/>
      <c r="K117" s="116"/>
      <c r="L117" s="117"/>
      <c r="M117" s="118"/>
      <c r="N117" s="119"/>
    </row>
    <row r="118" spans="1:14" s="99" customFormat="1">
      <c r="A118" s="62"/>
      <c r="B118" s="73"/>
      <c r="C118" s="76"/>
      <c r="D118" s="76"/>
      <c r="E118" s="76"/>
      <c r="F118" s="76"/>
      <c r="G118" s="76"/>
      <c r="H118" s="128"/>
      <c r="I118" s="115"/>
      <c r="J118" s="116"/>
      <c r="K118" s="116"/>
      <c r="L118" s="117"/>
      <c r="M118" s="118"/>
      <c r="N118" s="119"/>
    </row>
    <row r="119" spans="1:14" s="99" customFormat="1">
      <c r="A119" s="62"/>
      <c r="B119" s="73"/>
      <c r="C119" s="76"/>
      <c r="D119" s="76"/>
      <c r="E119" s="76"/>
      <c r="F119" s="76"/>
      <c r="G119" s="76"/>
      <c r="H119" s="128"/>
      <c r="I119" s="115"/>
      <c r="J119" s="116"/>
      <c r="K119" s="116"/>
      <c r="L119" s="117"/>
      <c r="M119" s="118"/>
      <c r="N119" s="119"/>
    </row>
    <row r="120" spans="1:14" s="99" customFormat="1">
      <c r="A120" s="62"/>
      <c r="B120" s="73"/>
      <c r="C120" s="76"/>
      <c r="D120" s="76"/>
      <c r="E120" s="76"/>
      <c r="F120" s="76"/>
      <c r="G120" s="76"/>
      <c r="H120" s="128"/>
      <c r="I120" s="115"/>
      <c r="J120" s="116"/>
      <c r="K120" s="116"/>
      <c r="L120" s="117"/>
      <c r="M120" s="118"/>
      <c r="N120" s="119"/>
    </row>
    <row r="121" spans="1:14" s="99" customFormat="1">
      <c r="A121" s="62"/>
      <c r="B121" s="73"/>
      <c r="C121" s="76"/>
      <c r="D121" s="76"/>
      <c r="E121" s="76"/>
      <c r="F121" s="76"/>
      <c r="G121" s="76"/>
      <c r="H121" s="128"/>
      <c r="I121" s="115"/>
      <c r="J121" s="116"/>
      <c r="K121" s="116"/>
      <c r="L121" s="117"/>
      <c r="M121" s="118"/>
      <c r="N121" s="119"/>
    </row>
    <row r="122" spans="1:14" s="99" customFormat="1">
      <c r="A122" s="62"/>
      <c r="B122" s="73"/>
      <c r="C122" s="76"/>
      <c r="D122" s="76"/>
      <c r="E122" s="76"/>
      <c r="F122" s="76"/>
      <c r="G122" s="76"/>
      <c r="H122" s="128"/>
      <c r="I122" s="115"/>
      <c r="J122" s="116"/>
      <c r="K122" s="116"/>
      <c r="L122" s="117"/>
      <c r="M122" s="118"/>
      <c r="N122" s="119"/>
    </row>
    <row r="123" spans="1:14" s="99" customFormat="1">
      <c r="A123" s="62"/>
      <c r="B123" s="73"/>
      <c r="C123" s="76"/>
      <c r="D123" s="76"/>
      <c r="E123" s="76"/>
      <c r="F123" s="76"/>
      <c r="G123" s="76"/>
      <c r="H123" s="128"/>
      <c r="I123" s="115"/>
      <c r="J123" s="116"/>
      <c r="K123" s="116"/>
      <c r="L123" s="117"/>
      <c r="M123" s="118"/>
      <c r="N123" s="119"/>
    </row>
    <row r="124" spans="1:14" s="99" customFormat="1">
      <c r="A124" s="62"/>
      <c r="B124" s="73"/>
      <c r="C124" s="76"/>
      <c r="D124" s="76"/>
      <c r="E124" s="76"/>
      <c r="F124" s="76"/>
      <c r="G124" s="76"/>
      <c r="H124" s="128"/>
      <c r="I124" s="115"/>
      <c r="J124" s="116"/>
      <c r="K124" s="116"/>
      <c r="L124" s="117"/>
      <c r="M124" s="118"/>
      <c r="N124" s="119"/>
    </row>
    <row r="125" spans="1:14" s="99" customFormat="1">
      <c r="A125" s="62"/>
      <c r="B125" s="73"/>
      <c r="C125" s="76"/>
      <c r="D125" s="76"/>
      <c r="E125" s="76"/>
      <c r="F125" s="76"/>
      <c r="G125" s="76"/>
      <c r="H125" s="128"/>
      <c r="I125" s="115"/>
      <c r="J125" s="116"/>
      <c r="K125" s="116"/>
      <c r="L125" s="117"/>
      <c r="M125" s="118"/>
      <c r="N125" s="119"/>
    </row>
    <row r="126" spans="1:14" s="99" customFormat="1">
      <c r="A126" s="62"/>
      <c r="B126" s="73"/>
      <c r="C126" s="76"/>
      <c r="D126" s="76"/>
      <c r="E126" s="76"/>
      <c r="F126" s="76"/>
      <c r="G126" s="76"/>
      <c r="H126" s="128"/>
      <c r="I126" s="115"/>
      <c r="J126" s="116"/>
      <c r="K126" s="116"/>
      <c r="L126" s="117"/>
      <c r="M126" s="118"/>
      <c r="N126" s="119"/>
    </row>
    <row r="127" spans="1:14" s="99" customFormat="1">
      <c r="A127" s="62"/>
      <c r="B127" s="73"/>
      <c r="C127" s="76"/>
      <c r="D127" s="76"/>
      <c r="E127" s="76"/>
      <c r="F127" s="76"/>
      <c r="G127" s="76"/>
      <c r="H127" s="128"/>
      <c r="I127" s="115"/>
      <c r="J127" s="116"/>
      <c r="K127" s="116"/>
      <c r="L127" s="117"/>
      <c r="M127" s="118"/>
      <c r="N127" s="119"/>
    </row>
    <row r="128" spans="1:14" s="99" customFormat="1">
      <c r="A128" s="62"/>
      <c r="B128" s="73"/>
      <c r="C128" s="76"/>
      <c r="D128" s="76"/>
      <c r="E128" s="76"/>
      <c r="F128" s="76"/>
      <c r="G128" s="76"/>
      <c r="H128" s="128"/>
      <c r="I128" s="115"/>
      <c r="J128" s="116"/>
      <c r="K128" s="116"/>
      <c r="L128" s="117"/>
      <c r="M128" s="118"/>
      <c r="N128" s="119"/>
    </row>
    <row r="129" spans="1:14" s="99" customFormat="1">
      <c r="A129" s="62"/>
      <c r="B129" s="73"/>
      <c r="C129" s="76"/>
      <c r="D129" s="76"/>
      <c r="E129" s="76"/>
      <c r="F129" s="76"/>
      <c r="G129" s="76"/>
      <c r="H129" s="128"/>
      <c r="I129" s="115"/>
      <c r="J129" s="116"/>
      <c r="K129" s="116"/>
      <c r="L129" s="117"/>
      <c r="M129" s="118"/>
      <c r="N129" s="119"/>
    </row>
    <row r="130" spans="1:14" s="99" customFormat="1">
      <c r="A130" s="62"/>
      <c r="B130" s="73"/>
      <c r="C130" s="76"/>
      <c r="D130" s="76"/>
      <c r="E130" s="76"/>
      <c r="F130" s="76"/>
      <c r="G130" s="76"/>
      <c r="H130" s="128"/>
      <c r="I130" s="115"/>
      <c r="J130" s="116"/>
      <c r="K130" s="116"/>
      <c r="L130" s="117"/>
      <c r="M130" s="118"/>
      <c r="N130" s="119"/>
    </row>
    <row r="131" spans="1:14" s="99" customFormat="1">
      <c r="A131" s="62"/>
      <c r="B131" s="73"/>
      <c r="C131" s="76"/>
      <c r="D131" s="76"/>
      <c r="E131" s="76"/>
      <c r="F131" s="76"/>
      <c r="G131" s="76"/>
      <c r="H131" s="128"/>
      <c r="I131" s="115"/>
      <c r="J131" s="116"/>
      <c r="K131" s="116"/>
      <c r="L131" s="117"/>
      <c r="M131" s="118"/>
      <c r="N131" s="119"/>
    </row>
    <row r="132" spans="1:14" s="99" customFormat="1">
      <c r="A132" s="62"/>
      <c r="B132" s="73"/>
      <c r="C132" s="76"/>
      <c r="D132" s="76"/>
      <c r="E132" s="76"/>
      <c r="F132" s="76"/>
      <c r="G132" s="76"/>
      <c r="H132" s="128"/>
      <c r="I132" s="115"/>
      <c r="J132" s="116"/>
      <c r="K132" s="116"/>
      <c r="L132" s="117"/>
      <c r="M132" s="118"/>
      <c r="N132" s="119"/>
    </row>
    <row r="133" spans="1:14" s="99" customFormat="1">
      <c r="A133" s="62"/>
      <c r="B133" s="73"/>
      <c r="C133" s="76"/>
      <c r="D133" s="76"/>
      <c r="E133" s="76"/>
      <c r="F133" s="76"/>
      <c r="G133" s="76"/>
      <c r="H133" s="128"/>
      <c r="I133" s="115"/>
      <c r="J133" s="116"/>
      <c r="K133" s="116"/>
      <c r="L133" s="117"/>
      <c r="M133" s="118"/>
      <c r="N133" s="119"/>
    </row>
    <row r="134" spans="1:14" s="99" customFormat="1">
      <c r="A134" s="62"/>
      <c r="B134" s="73"/>
      <c r="C134" s="76"/>
      <c r="D134" s="76"/>
      <c r="E134" s="76"/>
      <c r="F134" s="76"/>
      <c r="G134" s="76"/>
      <c r="H134" s="128"/>
      <c r="I134" s="115"/>
      <c r="J134" s="116"/>
      <c r="K134" s="116"/>
      <c r="L134" s="117"/>
      <c r="M134" s="118"/>
      <c r="N134" s="119"/>
    </row>
    <row r="135" spans="1:14" s="99" customFormat="1">
      <c r="A135" s="62"/>
      <c r="B135" s="73"/>
      <c r="C135" s="76"/>
      <c r="D135" s="76"/>
      <c r="E135" s="76"/>
      <c r="F135" s="76"/>
      <c r="G135" s="76"/>
      <c r="H135" s="128"/>
      <c r="I135" s="115"/>
      <c r="J135" s="116"/>
      <c r="K135" s="116"/>
      <c r="L135" s="117"/>
      <c r="M135" s="118"/>
      <c r="N135" s="119"/>
    </row>
    <row r="136" spans="1:14" s="99" customFormat="1">
      <c r="A136" s="62"/>
      <c r="B136" s="73"/>
      <c r="C136" s="76"/>
      <c r="D136" s="76"/>
      <c r="E136" s="76"/>
      <c r="F136" s="76"/>
      <c r="G136" s="76"/>
      <c r="H136" s="128"/>
      <c r="I136" s="115"/>
      <c r="J136" s="116"/>
      <c r="K136" s="116"/>
      <c r="L136" s="117"/>
      <c r="M136" s="118"/>
      <c r="N136" s="119"/>
    </row>
    <row r="137" spans="1:14" s="99" customFormat="1">
      <c r="A137" s="62"/>
      <c r="B137" s="73"/>
      <c r="C137" s="76"/>
      <c r="D137" s="76"/>
      <c r="E137" s="76"/>
      <c r="F137" s="76"/>
      <c r="G137" s="76"/>
      <c r="H137" s="128"/>
      <c r="I137" s="115"/>
      <c r="J137" s="116"/>
      <c r="K137" s="116"/>
      <c r="L137" s="117"/>
      <c r="M137" s="118"/>
      <c r="N137" s="119"/>
    </row>
    <row r="138" spans="1:14" s="99" customFormat="1">
      <c r="A138" s="62"/>
      <c r="B138" s="73"/>
      <c r="C138" s="76"/>
      <c r="D138" s="76"/>
      <c r="E138" s="76"/>
      <c r="F138" s="76"/>
      <c r="G138" s="76"/>
      <c r="H138" s="128"/>
      <c r="I138" s="115"/>
      <c r="J138" s="116"/>
      <c r="K138" s="116"/>
      <c r="L138" s="117"/>
      <c r="M138" s="118"/>
      <c r="N138" s="119"/>
    </row>
    <row r="139" spans="1:14" s="99" customFormat="1">
      <c r="A139" s="62"/>
      <c r="B139" s="73"/>
      <c r="C139" s="76"/>
      <c r="D139" s="76"/>
      <c r="E139" s="76"/>
      <c r="F139" s="76"/>
      <c r="G139" s="76"/>
      <c r="H139" s="128"/>
      <c r="I139" s="115"/>
      <c r="J139" s="116"/>
      <c r="K139" s="116"/>
      <c r="L139" s="117"/>
      <c r="M139" s="118"/>
      <c r="N139" s="119"/>
    </row>
    <row r="140" spans="1:14" s="99" customFormat="1">
      <c r="A140" s="62"/>
      <c r="B140" s="73"/>
      <c r="C140" s="76"/>
      <c r="D140" s="76"/>
      <c r="E140" s="76"/>
      <c r="F140" s="76"/>
      <c r="G140" s="76"/>
      <c r="H140" s="128"/>
      <c r="I140" s="115"/>
      <c r="J140" s="116"/>
      <c r="K140" s="116"/>
      <c r="L140" s="117"/>
      <c r="M140" s="118"/>
      <c r="N140" s="119"/>
    </row>
    <row r="141" spans="1:14" s="99" customFormat="1">
      <c r="A141" s="62"/>
      <c r="B141" s="115"/>
      <c r="C141" s="170"/>
      <c r="D141" s="170"/>
      <c r="E141" s="170"/>
      <c r="F141" s="170"/>
      <c r="G141" s="170"/>
      <c r="H141" s="128"/>
      <c r="I141" s="115"/>
      <c r="J141" s="116"/>
      <c r="K141" s="116"/>
      <c r="L141" s="117"/>
      <c r="M141" s="118"/>
      <c r="N141" s="119"/>
    </row>
    <row r="142" spans="1:14" s="99" customFormat="1">
      <c r="A142" s="62"/>
      <c r="B142" s="115"/>
      <c r="C142" s="170"/>
      <c r="D142" s="170"/>
      <c r="E142" s="170"/>
      <c r="F142" s="170"/>
      <c r="G142" s="170"/>
      <c r="H142" s="128"/>
      <c r="I142" s="115"/>
      <c r="J142" s="116"/>
      <c r="K142" s="116"/>
      <c r="L142" s="117"/>
      <c r="M142" s="118"/>
      <c r="N142" s="119"/>
    </row>
    <row r="143" spans="1:14" s="99" customFormat="1">
      <c r="A143" s="62"/>
      <c r="B143" s="115"/>
      <c r="C143" s="170"/>
      <c r="D143" s="170"/>
      <c r="E143" s="170"/>
      <c r="F143" s="170"/>
      <c r="G143" s="170"/>
      <c r="H143" s="128"/>
      <c r="I143" s="115"/>
      <c r="J143" s="116"/>
      <c r="K143" s="116"/>
      <c r="L143" s="117"/>
      <c r="M143" s="118"/>
      <c r="N143" s="119"/>
    </row>
    <row r="144" spans="1:14" s="99" customFormat="1">
      <c r="A144" s="62"/>
      <c r="B144" s="115"/>
      <c r="C144" s="170"/>
      <c r="D144" s="170"/>
      <c r="E144" s="170"/>
      <c r="F144" s="170"/>
      <c r="G144" s="170"/>
      <c r="H144" s="128"/>
      <c r="I144" s="115"/>
      <c r="J144" s="116"/>
      <c r="K144" s="116"/>
      <c r="L144" s="117"/>
      <c r="M144" s="118"/>
      <c r="N144" s="119"/>
    </row>
    <row r="145" spans="1:14" s="99" customFormat="1">
      <c r="A145" s="62"/>
      <c r="B145" s="115"/>
      <c r="C145" s="170"/>
      <c r="D145" s="170"/>
      <c r="E145" s="170"/>
      <c r="F145" s="170"/>
      <c r="G145" s="170"/>
      <c r="H145" s="128"/>
      <c r="I145" s="115"/>
      <c r="J145" s="116"/>
      <c r="K145" s="116"/>
      <c r="L145" s="117"/>
      <c r="M145" s="118"/>
      <c r="N145" s="119"/>
    </row>
    <row r="146" spans="1:14" s="99" customFormat="1">
      <c r="A146" s="62"/>
      <c r="B146" s="115"/>
      <c r="C146" s="170"/>
      <c r="D146" s="170"/>
      <c r="E146" s="170"/>
      <c r="F146" s="170"/>
      <c r="G146" s="170"/>
      <c r="H146" s="128"/>
      <c r="I146" s="115"/>
      <c r="J146" s="116"/>
      <c r="K146" s="116"/>
      <c r="L146" s="117"/>
      <c r="M146" s="118"/>
      <c r="N146" s="119"/>
    </row>
    <row r="147" spans="1:14" s="99" customFormat="1">
      <c r="A147" s="62"/>
      <c r="B147" s="115"/>
      <c r="C147" s="170"/>
      <c r="D147" s="170"/>
      <c r="E147" s="170"/>
      <c r="F147" s="170"/>
      <c r="G147" s="170"/>
      <c r="H147" s="128"/>
      <c r="I147" s="115"/>
      <c r="J147" s="116"/>
      <c r="K147" s="116"/>
      <c r="L147" s="117"/>
      <c r="M147" s="118"/>
      <c r="N147" s="119"/>
    </row>
    <row r="148" spans="1:14" s="99" customFormat="1">
      <c r="A148" s="62"/>
      <c r="B148" s="115"/>
      <c r="C148" s="170"/>
      <c r="D148" s="170"/>
      <c r="E148" s="170"/>
      <c r="F148" s="170"/>
      <c r="G148" s="170"/>
      <c r="H148" s="128"/>
      <c r="I148" s="115"/>
      <c r="J148" s="116"/>
      <c r="K148" s="116"/>
      <c r="L148" s="117"/>
      <c r="M148" s="118"/>
      <c r="N148" s="119"/>
    </row>
    <row r="149" spans="1:14" s="99" customFormat="1">
      <c r="A149" s="62"/>
      <c r="B149" s="115"/>
      <c r="C149" s="170"/>
      <c r="D149" s="170"/>
      <c r="E149" s="170"/>
      <c r="F149" s="170"/>
      <c r="G149" s="170"/>
      <c r="H149" s="128"/>
      <c r="I149" s="115"/>
      <c r="J149" s="116"/>
      <c r="K149" s="116"/>
      <c r="L149" s="117"/>
      <c r="M149" s="118"/>
      <c r="N149" s="119"/>
    </row>
    <row r="150" spans="1:14" s="99" customFormat="1">
      <c r="A150" s="62"/>
      <c r="B150" s="115"/>
      <c r="C150" s="170"/>
      <c r="D150" s="170"/>
      <c r="E150" s="170"/>
      <c r="F150" s="170"/>
      <c r="G150" s="170"/>
      <c r="H150" s="128"/>
      <c r="I150" s="115"/>
      <c r="J150" s="116"/>
      <c r="K150" s="116"/>
      <c r="L150" s="117"/>
      <c r="M150" s="118"/>
      <c r="N150" s="119"/>
    </row>
    <row r="151" spans="1:14" s="99" customFormat="1">
      <c r="A151" s="62"/>
      <c r="B151" s="115"/>
      <c r="C151" s="170"/>
      <c r="D151" s="170"/>
      <c r="E151" s="170"/>
      <c r="F151" s="170"/>
      <c r="G151" s="170"/>
      <c r="H151" s="128"/>
      <c r="I151" s="115"/>
      <c r="J151" s="116"/>
      <c r="K151" s="116"/>
      <c r="L151" s="117"/>
      <c r="M151" s="118"/>
      <c r="N151" s="119"/>
    </row>
    <row r="152" spans="1:14" s="99" customFormat="1">
      <c r="A152" s="62"/>
      <c r="B152" s="115"/>
      <c r="C152" s="170"/>
      <c r="D152" s="170"/>
      <c r="E152" s="170"/>
      <c r="F152" s="170"/>
      <c r="G152" s="170"/>
      <c r="H152" s="128"/>
      <c r="I152" s="115"/>
      <c r="J152" s="116"/>
      <c r="K152" s="116"/>
      <c r="L152" s="117"/>
      <c r="M152" s="118"/>
      <c r="N152" s="119"/>
    </row>
    <row r="153" spans="1:14" s="99" customFormat="1">
      <c r="A153" s="62"/>
      <c r="B153" s="115"/>
      <c r="C153" s="170"/>
      <c r="D153" s="170"/>
      <c r="E153" s="170"/>
      <c r="F153" s="170"/>
      <c r="G153" s="170"/>
      <c r="H153" s="128"/>
      <c r="I153" s="115"/>
      <c r="J153" s="116"/>
      <c r="K153" s="116"/>
      <c r="L153" s="117"/>
      <c r="M153" s="118"/>
      <c r="N153" s="119"/>
    </row>
    <row r="154" spans="1:14" s="99" customFormat="1">
      <c r="A154" s="62"/>
      <c r="B154" s="115"/>
      <c r="C154" s="170"/>
      <c r="D154" s="170"/>
      <c r="E154" s="170"/>
      <c r="F154" s="170"/>
      <c r="G154" s="170"/>
      <c r="H154" s="128"/>
      <c r="I154" s="115"/>
      <c r="J154" s="116"/>
      <c r="K154" s="116"/>
      <c r="L154" s="117"/>
      <c r="M154" s="118"/>
      <c r="N154" s="119"/>
    </row>
    <row r="155" spans="1:14" s="99" customFormat="1">
      <c r="A155" s="62"/>
      <c r="B155" s="115"/>
      <c r="C155" s="170"/>
      <c r="D155" s="170"/>
      <c r="E155" s="170"/>
      <c r="F155" s="170"/>
      <c r="G155" s="170"/>
      <c r="H155" s="128"/>
      <c r="I155" s="115"/>
      <c r="J155" s="116"/>
      <c r="K155" s="116"/>
      <c r="L155" s="117"/>
      <c r="M155" s="118"/>
      <c r="N155" s="119"/>
    </row>
    <row r="156" spans="1:14" s="99" customFormat="1">
      <c r="A156" s="62"/>
      <c r="B156" s="115"/>
      <c r="C156" s="170"/>
      <c r="D156" s="170"/>
      <c r="E156" s="170"/>
      <c r="F156" s="170"/>
      <c r="G156" s="170"/>
      <c r="H156" s="128"/>
      <c r="I156" s="115"/>
      <c r="J156" s="116"/>
      <c r="K156" s="116"/>
      <c r="L156" s="117"/>
      <c r="M156" s="118"/>
      <c r="N156" s="119"/>
    </row>
    <row r="157" spans="1:14" s="99" customFormat="1">
      <c r="A157" s="62"/>
      <c r="B157" s="115"/>
      <c r="C157" s="170"/>
      <c r="D157" s="170"/>
      <c r="E157" s="170"/>
      <c r="F157" s="170"/>
      <c r="G157" s="170"/>
      <c r="H157" s="128"/>
      <c r="I157" s="115"/>
      <c r="J157" s="116"/>
      <c r="K157" s="116"/>
      <c r="L157" s="117"/>
      <c r="M157" s="118"/>
      <c r="N157" s="119"/>
    </row>
    <row r="158" spans="1:14" s="99" customFormat="1">
      <c r="A158" s="62"/>
      <c r="B158" s="115"/>
      <c r="C158" s="170"/>
      <c r="D158" s="170"/>
      <c r="E158" s="170"/>
      <c r="F158" s="170"/>
      <c r="G158" s="170"/>
      <c r="H158" s="128"/>
      <c r="I158" s="115"/>
      <c r="J158" s="116"/>
      <c r="K158" s="116"/>
      <c r="L158" s="117"/>
      <c r="M158" s="118"/>
      <c r="N158" s="119"/>
    </row>
    <row r="159" spans="1:14" s="99" customFormat="1">
      <c r="A159" s="62"/>
      <c r="B159" s="115"/>
      <c r="C159" s="170"/>
      <c r="D159" s="170"/>
      <c r="E159" s="170"/>
      <c r="F159" s="170"/>
      <c r="G159" s="170"/>
      <c r="H159" s="128"/>
      <c r="I159" s="115"/>
      <c r="J159" s="116"/>
      <c r="K159" s="116"/>
      <c r="L159" s="117"/>
      <c r="M159" s="118"/>
      <c r="N159" s="119"/>
    </row>
    <row r="160" spans="1:14" s="99" customFormat="1">
      <c r="A160" s="62"/>
      <c r="B160" s="115"/>
      <c r="C160" s="170"/>
      <c r="D160" s="170"/>
      <c r="E160" s="170"/>
      <c r="F160" s="170"/>
      <c r="G160" s="170"/>
      <c r="H160" s="128"/>
      <c r="I160" s="115"/>
      <c r="J160" s="116"/>
      <c r="K160" s="116"/>
      <c r="L160" s="117"/>
      <c r="M160" s="118"/>
      <c r="N160" s="119"/>
    </row>
    <row r="161" spans="1:14" s="99" customFormat="1">
      <c r="A161" s="62"/>
      <c r="B161" s="115"/>
      <c r="C161" s="170"/>
      <c r="D161" s="170"/>
      <c r="E161" s="170"/>
      <c r="F161" s="170"/>
      <c r="G161" s="170"/>
      <c r="H161" s="128"/>
      <c r="I161" s="115"/>
      <c r="J161" s="116"/>
      <c r="K161" s="116"/>
      <c r="L161" s="117"/>
      <c r="M161" s="118"/>
      <c r="N161" s="119"/>
    </row>
    <row r="162" spans="1:14" s="99" customFormat="1">
      <c r="A162" s="62"/>
      <c r="B162" s="115"/>
      <c r="C162" s="170"/>
      <c r="D162" s="170"/>
      <c r="E162" s="170"/>
      <c r="F162" s="170"/>
      <c r="G162" s="170"/>
      <c r="H162" s="128"/>
      <c r="I162" s="115"/>
      <c r="J162" s="116"/>
      <c r="K162" s="116"/>
      <c r="L162" s="117"/>
      <c r="M162" s="118"/>
      <c r="N162" s="119"/>
    </row>
    <row r="163" spans="1:14" s="99" customFormat="1">
      <c r="A163" s="62"/>
      <c r="B163" s="115"/>
      <c r="C163" s="170"/>
      <c r="D163" s="170"/>
      <c r="E163" s="170"/>
      <c r="F163" s="170"/>
      <c r="G163" s="170"/>
      <c r="H163" s="128"/>
      <c r="I163" s="115"/>
      <c r="J163" s="116"/>
      <c r="K163" s="116"/>
      <c r="L163" s="117"/>
      <c r="M163" s="118"/>
      <c r="N163" s="119"/>
    </row>
    <row r="164" spans="1:14" s="99" customFormat="1">
      <c r="A164" s="62"/>
      <c r="B164" s="115"/>
      <c r="C164" s="170"/>
      <c r="D164" s="170"/>
      <c r="E164" s="170"/>
      <c r="F164" s="170"/>
      <c r="G164" s="170"/>
      <c r="H164" s="128"/>
      <c r="I164" s="115"/>
      <c r="J164" s="116"/>
      <c r="K164" s="116"/>
      <c r="L164" s="117"/>
      <c r="M164" s="118"/>
      <c r="N164" s="119"/>
    </row>
    <row r="165" spans="1:14" s="99" customFormat="1">
      <c r="A165" s="62"/>
      <c r="B165" s="115"/>
      <c r="C165" s="170"/>
      <c r="D165" s="170"/>
      <c r="E165" s="170"/>
      <c r="F165" s="170"/>
      <c r="G165" s="170"/>
      <c r="H165" s="128"/>
      <c r="I165" s="115"/>
      <c r="J165" s="116"/>
      <c r="K165" s="116"/>
      <c r="L165" s="117"/>
      <c r="M165" s="118"/>
      <c r="N165" s="119"/>
    </row>
    <row r="166" spans="1:14" s="99" customFormat="1">
      <c r="A166" s="62"/>
      <c r="B166" s="115"/>
      <c r="C166" s="170"/>
      <c r="D166" s="170"/>
      <c r="E166" s="170"/>
      <c r="F166" s="170"/>
      <c r="G166" s="170"/>
      <c r="H166" s="128"/>
      <c r="I166" s="115"/>
      <c r="J166" s="116"/>
      <c r="K166" s="116"/>
      <c r="L166" s="117"/>
      <c r="M166" s="118"/>
      <c r="N166" s="119"/>
    </row>
    <row r="167" spans="1:14" s="99" customFormat="1">
      <c r="A167" s="62"/>
      <c r="B167" s="115"/>
      <c r="C167" s="170"/>
      <c r="D167" s="170"/>
      <c r="E167" s="170"/>
      <c r="F167" s="170"/>
      <c r="G167" s="170"/>
      <c r="H167" s="128"/>
      <c r="I167" s="115"/>
      <c r="J167" s="116"/>
      <c r="K167" s="116"/>
      <c r="L167" s="117"/>
      <c r="M167" s="118"/>
      <c r="N167" s="119"/>
    </row>
    <row r="168" spans="1:14" s="99" customFormat="1">
      <c r="A168" s="62"/>
      <c r="B168" s="115"/>
      <c r="C168" s="170"/>
      <c r="D168" s="170"/>
      <c r="E168" s="170"/>
      <c r="F168" s="170"/>
      <c r="G168" s="170"/>
      <c r="H168" s="128"/>
      <c r="I168" s="115"/>
      <c r="J168" s="116"/>
      <c r="K168" s="116"/>
      <c r="L168" s="117"/>
      <c r="M168" s="118"/>
      <c r="N168" s="119"/>
    </row>
    <row r="169" spans="1:14" s="99" customFormat="1">
      <c r="A169" s="62"/>
      <c r="B169" s="115"/>
      <c r="C169" s="170"/>
      <c r="D169" s="170"/>
      <c r="E169" s="170"/>
      <c r="F169" s="170"/>
      <c r="G169" s="170"/>
      <c r="H169" s="128"/>
      <c r="I169" s="115"/>
      <c r="J169" s="116"/>
      <c r="K169" s="116"/>
      <c r="L169" s="117"/>
      <c r="M169" s="118"/>
      <c r="N169" s="119"/>
    </row>
    <row r="170" spans="1:14" s="99" customFormat="1">
      <c r="A170" s="62"/>
      <c r="B170" s="115"/>
      <c r="C170" s="170"/>
      <c r="D170" s="170"/>
      <c r="E170" s="170"/>
      <c r="F170" s="170"/>
      <c r="G170" s="170"/>
      <c r="H170" s="128"/>
      <c r="I170" s="115"/>
      <c r="J170" s="116"/>
      <c r="K170" s="116"/>
      <c r="L170" s="117"/>
      <c r="M170" s="118"/>
      <c r="N170" s="119"/>
    </row>
    <row r="171" spans="1:14" s="99" customFormat="1">
      <c r="A171" s="62"/>
      <c r="B171" s="115"/>
      <c r="C171" s="170"/>
      <c r="D171" s="170"/>
      <c r="E171" s="170"/>
      <c r="F171" s="170"/>
      <c r="G171" s="170"/>
      <c r="H171" s="128"/>
      <c r="I171" s="115"/>
      <c r="J171" s="116"/>
      <c r="K171" s="116"/>
      <c r="L171" s="117"/>
      <c r="M171" s="118"/>
      <c r="N171" s="119"/>
    </row>
    <row r="172" spans="1:14" s="99" customFormat="1">
      <c r="A172" s="62"/>
      <c r="B172" s="115"/>
      <c r="C172" s="170"/>
      <c r="D172" s="170"/>
      <c r="E172" s="170"/>
      <c r="F172" s="170"/>
      <c r="G172" s="170"/>
      <c r="H172" s="128"/>
      <c r="I172" s="115"/>
      <c r="J172" s="116"/>
      <c r="K172" s="116"/>
      <c r="L172" s="117"/>
      <c r="M172" s="118"/>
      <c r="N172" s="119"/>
    </row>
  </sheetData>
  <mergeCells count="105">
    <mergeCell ref="A1:N1"/>
    <mergeCell ref="B2:C2"/>
    <mergeCell ref="D2:F2"/>
    <mergeCell ref="H2:I2"/>
    <mergeCell ref="K2:L2"/>
    <mergeCell ref="M2:N2"/>
    <mergeCell ref="B4:H4"/>
    <mergeCell ref="B28:D28"/>
    <mergeCell ref="B29:G29"/>
    <mergeCell ref="I29:K29"/>
    <mergeCell ref="M29:N29"/>
    <mergeCell ref="B19:B24"/>
    <mergeCell ref="I6:K6"/>
    <mergeCell ref="B6:F6"/>
    <mergeCell ref="M6:N6"/>
    <mergeCell ref="B5:D5"/>
    <mergeCell ref="B8:B13"/>
    <mergeCell ref="C8:C12"/>
    <mergeCell ref="D7:E7"/>
    <mergeCell ref="D8:E8"/>
    <mergeCell ref="D63:F63"/>
    <mergeCell ref="M47:M48"/>
    <mergeCell ref="E64:F64"/>
    <mergeCell ref="B65:D65"/>
    <mergeCell ref="B66:G66"/>
    <mergeCell ref="K30:K31"/>
    <mergeCell ref="M30:M31"/>
    <mergeCell ref="D60:F60"/>
    <mergeCell ref="D61:F61"/>
    <mergeCell ref="B38:D38"/>
    <mergeCell ref="C30:C31"/>
    <mergeCell ref="D30:D31"/>
    <mergeCell ref="I30:I31"/>
    <mergeCell ref="J30:J31"/>
    <mergeCell ref="D58:F58"/>
    <mergeCell ref="D59:F59"/>
    <mergeCell ref="C62:C63"/>
    <mergeCell ref="D62:F62"/>
    <mergeCell ref="B32:B33"/>
    <mergeCell ref="B34:B36"/>
    <mergeCell ref="B30:B31"/>
    <mergeCell ref="M57:N57"/>
    <mergeCell ref="B47:B48"/>
    <mergeCell ref="N47:N48"/>
    <mergeCell ref="B56:D56"/>
    <mergeCell ref="B57:G57"/>
    <mergeCell ref="I57:K57"/>
    <mergeCell ref="B40:B41"/>
    <mergeCell ref="C40:C41"/>
    <mergeCell ref="D40:D41"/>
    <mergeCell ref="I40:I41"/>
    <mergeCell ref="J40:J41"/>
    <mergeCell ref="K40:K41"/>
    <mergeCell ref="M40:M41"/>
    <mergeCell ref="N40:N41"/>
    <mergeCell ref="B44:D44"/>
    <mergeCell ref="J47:J48"/>
    <mergeCell ref="K47:K48"/>
    <mergeCell ref="B49:B54"/>
    <mergeCell ref="B45:D45"/>
    <mergeCell ref="B46:G46"/>
    <mergeCell ref="I46:K46"/>
    <mergeCell ref="M46:N46"/>
    <mergeCell ref="C47:C48"/>
    <mergeCell ref="D47:D48"/>
    <mergeCell ref="I47:I48"/>
    <mergeCell ref="B39:G39"/>
    <mergeCell ref="I39:K39"/>
    <mergeCell ref="M39:N39"/>
    <mergeCell ref="N30:N31"/>
    <mergeCell ref="I16:K16"/>
    <mergeCell ref="M16:N16"/>
    <mergeCell ref="B16:G16"/>
    <mergeCell ref="N17:N18"/>
    <mergeCell ref="B17:B18"/>
    <mergeCell ref="C17:C18"/>
    <mergeCell ref="D17:D18"/>
    <mergeCell ref="K17:K18"/>
    <mergeCell ref="M17:M18"/>
    <mergeCell ref="I17:I18"/>
    <mergeCell ref="J17:J18"/>
    <mergeCell ref="B59:B63"/>
    <mergeCell ref="C85:N85"/>
    <mergeCell ref="C86:N86"/>
    <mergeCell ref="C79:N79"/>
    <mergeCell ref="C80:N80"/>
    <mergeCell ref="C81:N81"/>
    <mergeCell ref="C82:N82"/>
    <mergeCell ref="B83:B84"/>
    <mergeCell ref="C83:N83"/>
    <mergeCell ref="C84:N84"/>
    <mergeCell ref="B76:C76"/>
    <mergeCell ref="D67:F67"/>
    <mergeCell ref="I66:K66"/>
    <mergeCell ref="M66:N66"/>
    <mergeCell ref="B72:B75"/>
    <mergeCell ref="D72:F72"/>
    <mergeCell ref="D73:F73"/>
    <mergeCell ref="D74:F74"/>
    <mergeCell ref="D75:F75"/>
    <mergeCell ref="B68:B71"/>
    <mergeCell ref="D68:F68"/>
    <mergeCell ref="D69:F69"/>
    <mergeCell ref="D70:F70"/>
    <mergeCell ref="D71:F71"/>
  </mergeCells>
  <phoneticPr fontId="3"/>
  <hyperlinks>
    <hyperlink ref="C84" r:id="rId1"/>
  </hyperlinks>
  <pageMargins left="0.7" right="0.7" top="0.75" bottom="0.75" header="0.3" footer="0.3"/>
  <pageSetup paperSize="9" scale="36"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0"/>
  <sheetViews>
    <sheetView zoomScale="53" zoomScaleNormal="53" workbookViewId="0">
      <selection sqref="A1:R1"/>
    </sheetView>
  </sheetViews>
  <sheetFormatPr defaultRowHeight="13.5"/>
  <cols>
    <col min="1" max="1" width="2.375" style="145" customWidth="1"/>
    <col min="2" max="2" width="21.375" style="146" customWidth="1"/>
    <col min="3" max="5" width="12.625" style="77" customWidth="1"/>
    <col min="6" max="8" width="10.625" style="77" customWidth="1"/>
    <col min="9" max="9" width="9.625" style="171" customWidth="1"/>
    <col min="10" max="10" width="1.375" style="128" customWidth="1"/>
    <col min="11" max="11" width="5.75" style="146" customWidth="1"/>
    <col min="12" max="12" width="10.625" style="77" customWidth="1"/>
    <col min="13" max="13" width="17.25" style="131" customWidth="1"/>
    <col min="14" max="15" width="10.625" style="131" customWidth="1"/>
    <col min="16" max="16" width="4.625" style="131" customWidth="1"/>
    <col min="17" max="17" width="8.25" style="117" customWidth="1"/>
    <col min="18" max="18" width="3.25" style="117" customWidth="1"/>
    <col min="19" max="19" width="9.75" style="117" customWidth="1"/>
    <col min="20" max="20" width="9.25" style="172" customWidth="1"/>
    <col min="21" max="21" width="8.25" style="147" customWidth="1"/>
    <col min="22" max="16384" width="9" style="1"/>
  </cols>
  <sheetData>
    <row r="1" spans="1:21" s="99" customFormat="1" ht="37.5" customHeight="1" thickBot="1">
      <c r="A1" s="645" t="s">
        <v>460</v>
      </c>
      <c r="B1" s="645"/>
      <c r="C1" s="645"/>
      <c r="D1" s="645"/>
      <c r="E1" s="645"/>
      <c r="F1" s="645"/>
      <c r="G1" s="645"/>
      <c r="H1" s="645"/>
      <c r="I1" s="645"/>
      <c r="J1" s="645"/>
      <c r="K1" s="645"/>
      <c r="L1" s="645"/>
      <c r="M1" s="645"/>
      <c r="N1" s="645"/>
      <c r="O1" s="645"/>
      <c r="P1" s="645"/>
      <c r="Q1" s="645"/>
      <c r="R1" s="645"/>
      <c r="S1" s="77"/>
      <c r="T1" s="77"/>
      <c r="U1" s="77"/>
    </row>
    <row r="2" spans="1:21" s="99" customFormat="1" ht="31.5" customHeight="1" thickBot="1">
      <c r="A2" s="102"/>
      <c r="B2" s="105" t="s">
        <v>183</v>
      </c>
      <c r="C2" s="646">
        <f>'1.1 表紙'!C8</f>
        <v>0</v>
      </c>
      <c r="D2" s="647"/>
      <c r="E2" s="647"/>
      <c r="F2" s="647"/>
      <c r="G2" s="647"/>
      <c r="H2" s="648"/>
      <c r="I2" s="236" t="s">
        <v>57</v>
      </c>
      <c r="J2" s="529">
        <f>'1.1 表紙'!C11</f>
        <v>0</v>
      </c>
      <c r="K2" s="529"/>
      <c r="L2" s="529"/>
      <c r="M2" s="628"/>
      <c r="N2" s="105" t="s">
        <v>58</v>
      </c>
      <c r="O2" s="649" t="str">
        <f>'1.1 表紙'!C14</f>
        <v xml:space="preserve">      　　年   　月　　　日</v>
      </c>
      <c r="P2" s="650"/>
      <c r="Q2" s="651"/>
      <c r="R2" s="237"/>
      <c r="S2" s="229"/>
      <c r="T2" s="238"/>
      <c r="U2" s="238"/>
    </row>
    <row r="3" spans="1:21" ht="39.75" customHeight="1" thickBot="1">
      <c r="A3" s="1"/>
      <c r="B3" s="105" t="s">
        <v>181</v>
      </c>
      <c r="C3" s="654">
        <f>'1.2 算出条件'!C5:G5</f>
        <v>0</v>
      </c>
      <c r="D3" s="655"/>
      <c r="E3" s="655"/>
      <c r="F3" s="655"/>
      <c r="G3" s="655"/>
      <c r="H3" s="655"/>
      <c r="I3" s="655"/>
      <c r="J3" s="655"/>
      <c r="K3" s="655"/>
      <c r="L3" s="655"/>
      <c r="M3" s="655"/>
      <c r="N3" s="655"/>
      <c r="O3" s="655"/>
      <c r="P3" s="655"/>
      <c r="Q3" s="656"/>
      <c r="R3" s="1"/>
      <c r="S3" s="1"/>
      <c r="T3" s="1"/>
      <c r="U3" s="1"/>
    </row>
    <row r="4" spans="1:21" s="99" customFormat="1" ht="64.5" customHeight="1" thickBot="1">
      <c r="A4" s="62"/>
      <c r="B4" s="105" t="s">
        <v>184</v>
      </c>
      <c r="C4" s="657" t="s">
        <v>239</v>
      </c>
      <c r="D4" s="658"/>
      <c r="E4" s="658"/>
      <c r="F4" s="658"/>
      <c r="G4" s="658"/>
      <c r="H4" s="658"/>
      <c r="I4" s="658"/>
      <c r="J4" s="658"/>
      <c r="K4" s="658"/>
      <c r="L4" s="658"/>
      <c r="M4" s="658"/>
      <c r="N4" s="658"/>
      <c r="O4" s="658"/>
      <c r="P4" s="658"/>
      <c r="Q4" s="659"/>
      <c r="R4" s="117"/>
      <c r="S4" s="77"/>
      <c r="T4" s="77"/>
      <c r="U4" s="77"/>
    </row>
    <row r="5" spans="1:21" s="126" customFormat="1" ht="33" customHeight="1" thickBot="1">
      <c r="A5" s="59"/>
      <c r="B5" s="239" t="s">
        <v>270</v>
      </c>
      <c r="C5" s="240"/>
      <c r="D5" s="240"/>
      <c r="E5" s="240"/>
      <c r="F5" s="240"/>
      <c r="G5" s="82"/>
      <c r="H5" s="60"/>
      <c r="I5" s="61"/>
      <c r="J5" s="120"/>
      <c r="K5" s="241"/>
      <c r="L5" s="242"/>
      <c r="M5" s="243"/>
      <c r="N5" s="243"/>
      <c r="O5" s="243"/>
      <c r="P5" s="243"/>
      <c r="Q5" s="79"/>
      <c r="R5" s="79"/>
      <c r="S5" s="79"/>
      <c r="T5" s="244"/>
      <c r="U5" s="245"/>
    </row>
    <row r="6" spans="1:21" s="99" customFormat="1" ht="30" customHeight="1" thickBot="1">
      <c r="A6" s="62"/>
      <c r="B6" s="246" t="s">
        <v>107</v>
      </c>
      <c r="C6" s="532" t="s">
        <v>271</v>
      </c>
      <c r="D6" s="652"/>
      <c r="E6" s="653"/>
      <c r="F6" s="247"/>
      <c r="G6" s="247"/>
      <c r="H6" s="248"/>
      <c r="I6" s="248"/>
      <c r="J6" s="127"/>
      <c r="K6" s="249"/>
      <c r="L6" s="250"/>
      <c r="M6" s="250"/>
      <c r="N6" s="250"/>
      <c r="O6" s="249"/>
      <c r="P6" s="250"/>
      <c r="Q6" s="251"/>
      <c r="R6" s="249"/>
      <c r="S6" s="250"/>
      <c r="T6" s="249"/>
      <c r="U6" s="250"/>
    </row>
    <row r="7" spans="1:21" s="99" customFormat="1" ht="51.75" customHeight="1" thickBot="1">
      <c r="A7" s="62"/>
      <c r="B7" s="246"/>
      <c r="C7" s="105" t="s">
        <v>148</v>
      </c>
      <c r="D7" s="252" t="s">
        <v>272</v>
      </c>
      <c r="E7" s="253" t="s">
        <v>273</v>
      </c>
      <c r="F7" s="248"/>
      <c r="G7" s="248"/>
      <c r="H7" s="127"/>
      <c r="I7" s="249"/>
      <c r="J7" s="250"/>
      <c r="K7" s="250"/>
      <c r="L7" s="250"/>
      <c r="M7" s="249"/>
      <c r="N7" s="250"/>
      <c r="O7" s="251"/>
      <c r="P7" s="249"/>
      <c r="Q7" s="250"/>
      <c r="R7" s="249"/>
      <c r="S7" s="250"/>
    </row>
    <row r="8" spans="1:21" s="99" customFormat="1" ht="30" customHeight="1">
      <c r="A8" s="62"/>
      <c r="B8" s="254" t="s">
        <v>67</v>
      </c>
      <c r="C8" s="255">
        <f>'2.1.LCA計算表 (調達段階,製造段階)_'!M46+'2.1.LCA計算表 (調達段階,製造段階)_'!M58</f>
        <v>0</v>
      </c>
      <c r="D8" s="256">
        <f t="shared" ref="D8:D14" si="0">IF($C$15=0,0,C8/C$15)</f>
        <v>0</v>
      </c>
      <c r="E8" s="257">
        <f t="shared" ref="E8:E13" si="1">IF(SUM($C$8:$C$13)=0,0,C8/SUM(C$8:C$13))</f>
        <v>0</v>
      </c>
      <c r="F8" s="258"/>
      <c r="G8" s="128"/>
      <c r="H8" s="250"/>
      <c r="I8" s="167"/>
      <c r="J8" s="259"/>
      <c r="K8" s="259"/>
      <c r="L8" s="259"/>
      <c r="M8" s="259"/>
      <c r="N8" s="259"/>
      <c r="O8" s="259"/>
      <c r="P8" s="259"/>
      <c r="Q8" s="260"/>
      <c r="R8" s="261"/>
    </row>
    <row r="9" spans="1:21" s="99" customFormat="1" ht="30" customHeight="1">
      <c r="A9" s="62"/>
      <c r="B9" s="262" t="s">
        <v>166</v>
      </c>
      <c r="C9" s="263">
        <f>'2.2. LCA計算表（他のステージ）'!M14+'2.2. LCA計算表（他のステージ）'!M25</f>
        <v>0</v>
      </c>
      <c r="D9" s="264">
        <f t="shared" si="0"/>
        <v>0</v>
      </c>
      <c r="E9" s="257">
        <f t="shared" si="1"/>
        <v>0</v>
      </c>
      <c r="F9" s="258"/>
      <c r="G9" s="128"/>
      <c r="H9" s="250"/>
      <c r="I9" s="167"/>
      <c r="J9" s="259"/>
      <c r="K9" s="259"/>
      <c r="L9" s="259"/>
      <c r="M9" s="259"/>
      <c r="N9" s="259"/>
      <c r="O9" s="259"/>
      <c r="P9" s="259"/>
      <c r="Q9" s="260"/>
      <c r="R9" s="261"/>
    </row>
    <row r="10" spans="1:21" s="99" customFormat="1" ht="30" customHeight="1">
      <c r="A10" s="62"/>
      <c r="B10" s="262" t="s">
        <v>170</v>
      </c>
      <c r="C10" s="263">
        <f>'2.2. LCA計算表（他のステージ）'!M37</f>
        <v>0</v>
      </c>
      <c r="D10" s="264">
        <f t="shared" si="0"/>
        <v>0</v>
      </c>
      <c r="E10" s="257">
        <f t="shared" si="1"/>
        <v>0</v>
      </c>
      <c r="F10" s="258"/>
      <c r="G10" s="128"/>
      <c r="H10" s="250"/>
      <c r="I10" s="167"/>
      <c r="J10" s="259"/>
      <c r="K10" s="259"/>
      <c r="L10" s="259"/>
      <c r="M10" s="259"/>
      <c r="N10" s="259"/>
      <c r="O10" s="259"/>
      <c r="P10" s="259"/>
      <c r="Q10" s="260"/>
      <c r="R10" s="261"/>
    </row>
    <row r="11" spans="1:21" s="99" customFormat="1" ht="30" customHeight="1">
      <c r="A11" s="62"/>
      <c r="B11" s="262" t="s">
        <v>51</v>
      </c>
      <c r="C11" s="263">
        <f>'2.2. LCA計算表（他のステージ）'!M43</f>
        <v>0</v>
      </c>
      <c r="D11" s="264">
        <f t="shared" si="0"/>
        <v>0</v>
      </c>
      <c r="E11" s="257">
        <f t="shared" si="1"/>
        <v>0</v>
      </c>
      <c r="F11" s="258"/>
      <c r="G11" s="128"/>
      <c r="H11" s="250"/>
      <c r="I11" s="167"/>
      <c r="J11" s="259"/>
      <c r="K11" s="259"/>
      <c r="L11" s="259"/>
      <c r="M11" s="259"/>
      <c r="N11" s="259"/>
      <c r="O11" s="259"/>
      <c r="P11" s="259"/>
      <c r="Q11" s="260"/>
      <c r="R11" s="261"/>
    </row>
    <row r="12" spans="1:21" s="99" customFormat="1" ht="30" customHeight="1">
      <c r="A12" s="62"/>
      <c r="B12" s="262" t="s">
        <v>47</v>
      </c>
      <c r="C12" s="263">
        <f>'2.2. LCA計算表（他のステージ）'!M55</f>
        <v>0</v>
      </c>
      <c r="D12" s="264">
        <f t="shared" si="0"/>
        <v>0</v>
      </c>
      <c r="E12" s="257">
        <f t="shared" si="1"/>
        <v>0</v>
      </c>
      <c r="F12" s="265"/>
      <c r="G12" s="128"/>
      <c r="H12" s="266"/>
      <c r="I12" s="267"/>
      <c r="J12" s="268"/>
      <c r="K12" s="268"/>
      <c r="L12" s="268"/>
      <c r="M12" s="268"/>
      <c r="N12" s="259"/>
      <c r="O12" s="259"/>
      <c r="P12" s="259"/>
      <c r="Q12" s="269"/>
      <c r="R12" s="270"/>
    </row>
    <row r="13" spans="1:21" s="99" customFormat="1" ht="30" customHeight="1">
      <c r="A13" s="62"/>
      <c r="B13" s="271" t="s">
        <v>241</v>
      </c>
      <c r="C13" s="263">
        <f>'2.2. LCA計算表（他のステージ）'!M64</f>
        <v>0</v>
      </c>
      <c r="D13" s="264">
        <f t="shared" si="0"/>
        <v>0</v>
      </c>
      <c r="E13" s="257">
        <f t="shared" si="1"/>
        <v>0</v>
      </c>
      <c r="F13" s="265"/>
      <c r="G13" s="128"/>
      <c r="H13" s="115"/>
      <c r="I13" s="170"/>
      <c r="J13" s="116"/>
      <c r="K13" s="116"/>
      <c r="L13" s="116"/>
      <c r="M13" s="116"/>
      <c r="N13" s="117"/>
      <c r="O13" s="117"/>
      <c r="P13" s="117"/>
      <c r="Q13" s="118"/>
      <c r="R13" s="119"/>
    </row>
    <row r="14" spans="1:21" s="99" customFormat="1" ht="30" customHeight="1" thickBot="1">
      <c r="A14" s="62"/>
      <c r="B14" s="272" t="s">
        <v>161</v>
      </c>
      <c r="C14" s="273">
        <f>-'2.2. LCA計算表（他のステージ）'!M76</f>
        <v>0</v>
      </c>
      <c r="D14" s="274">
        <f t="shared" si="0"/>
        <v>0</v>
      </c>
      <c r="E14" s="275" t="s">
        <v>120</v>
      </c>
      <c r="F14" s="128"/>
      <c r="G14" s="128"/>
      <c r="H14" s="115"/>
      <c r="I14" s="170"/>
      <c r="J14" s="116"/>
      <c r="K14" s="116"/>
      <c r="L14" s="116"/>
      <c r="M14" s="116"/>
      <c r="N14" s="117"/>
      <c r="O14" s="117"/>
      <c r="P14" s="117"/>
      <c r="Q14" s="118"/>
      <c r="R14" s="119"/>
    </row>
    <row r="15" spans="1:21" s="99" customFormat="1" ht="30" customHeight="1" thickTop="1" thickBot="1">
      <c r="A15" s="62"/>
      <c r="B15" s="276" t="s">
        <v>52</v>
      </c>
      <c r="C15" s="277">
        <f>SUM(C8:C14)</f>
        <v>0</v>
      </c>
      <c r="D15" s="278">
        <f>SUM(D8:D14)</f>
        <v>0</v>
      </c>
      <c r="E15" s="279">
        <f>SUM(E8:E13)</f>
        <v>0</v>
      </c>
      <c r="F15" s="128"/>
      <c r="G15" s="128"/>
      <c r="H15" s="115"/>
      <c r="I15" s="170"/>
      <c r="J15" s="116"/>
      <c r="K15" s="116"/>
      <c r="L15" s="116"/>
      <c r="M15" s="116"/>
      <c r="N15" s="117"/>
      <c r="O15" s="117"/>
      <c r="P15" s="117"/>
      <c r="Q15" s="118"/>
      <c r="R15" s="119"/>
    </row>
    <row r="16" spans="1:21" s="99" customFormat="1" ht="30" customHeight="1">
      <c r="A16" s="62"/>
      <c r="F16" s="128"/>
      <c r="G16" s="128"/>
      <c r="H16" s="115"/>
      <c r="I16" s="170"/>
      <c r="J16" s="116"/>
      <c r="K16" s="116"/>
      <c r="L16" s="116"/>
      <c r="M16" s="116"/>
      <c r="N16" s="117"/>
      <c r="O16" s="117"/>
      <c r="P16" s="117"/>
      <c r="Q16" s="118"/>
      <c r="R16" s="119"/>
    </row>
    <row r="17" spans="1:21" s="99" customFormat="1" ht="30" customHeight="1">
      <c r="A17" s="62"/>
      <c r="B17" s="280"/>
      <c r="C17" s="76"/>
      <c r="D17" s="76"/>
      <c r="E17" s="76"/>
      <c r="F17" s="76"/>
      <c r="G17" s="76"/>
      <c r="H17" s="76"/>
      <c r="I17" s="128"/>
      <c r="J17" s="128"/>
      <c r="K17" s="115"/>
      <c r="L17" s="170"/>
      <c r="M17" s="116"/>
      <c r="N17" s="116"/>
      <c r="O17" s="116"/>
      <c r="P17" s="116"/>
      <c r="Q17" s="117"/>
      <c r="R17" s="117"/>
      <c r="S17" s="117"/>
      <c r="T17" s="118"/>
      <c r="U17" s="119"/>
    </row>
    <row r="18" spans="1:21" s="99" customFormat="1">
      <c r="A18" s="62"/>
      <c r="B18" s="73"/>
      <c r="C18" s="76"/>
      <c r="D18" s="76"/>
      <c r="E18" s="76"/>
      <c r="F18" s="76"/>
      <c r="G18" s="76"/>
      <c r="H18" s="76"/>
      <c r="I18" s="128"/>
      <c r="J18" s="128"/>
      <c r="K18" s="115"/>
      <c r="L18" s="170"/>
      <c r="M18" s="116"/>
      <c r="N18" s="116"/>
      <c r="O18" s="116"/>
      <c r="P18" s="116"/>
      <c r="Q18" s="117"/>
      <c r="R18" s="117"/>
      <c r="S18" s="117"/>
      <c r="T18" s="118"/>
      <c r="U18" s="119"/>
    </row>
    <row r="19" spans="1:21" s="99" customFormat="1">
      <c r="A19" s="62"/>
      <c r="B19" s="73"/>
      <c r="C19" s="76"/>
      <c r="D19" s="76"/>
      <c r="E19" s="76"/>
      <c r="F19" s="76"/>
      <c r="G19" s="76"/>
      <c r="H19" s="76"/>
      <c r="I19" s="128"/>
      <c r="J19" s="128"/>
      <c r="K19" s="115"/>
      <c r="L19" s="170"/>
      <c r="M19" s="116"/>
      <c r="N19" s="116"/>
      <c r="O19" s="116"/>
      <c r="P19" s="116"/>
      <c r="Q19" s="117"/>
      <c r="R19" s="117"/>
      <c r="S19" s="117"/>
      <c r="T19" s="118"/>
      <c r="U19" s="119"/>
    </row>
    <row r="20" spans="1:21" s="99" customFormat="1">
      <c r="A20" s="62"/>
      <c r="B20" s="73"/>
      <c r="C20" s="76"/>
      <c r="D20" s="76"/>
      <c r="E20" s="76"/>
      <c r="F20" s="76"/>
      <c r="G20" s="76"/>
      <c r="H20" s="76"/>
      <c r="I20" s="128"/>
      <c r="J20" s="128"/>
      <c r="K20" s="115"/>
      <c r="L20" s="170"/>
      <c r="M20" s="116"/>
      <c r="N20" s="116"/>
      <c r="O20" s="116"/>
      <c r="P20" s="116"/>
      <c r="Q20" s="117"/>
      <c r="R20" s="117"/>
      <c r="S20" s="117"/>
      <c r="T20" s="118"/>
      <c r="U20" s="119"/>
    </row>
    <row r="21" spans="1:21" s="99" customFormat="1">
      <c r="A21" s="62"/>
      <c r="B21" s="73"/>
      <c r="C21" s="76"/>
      <c r="D21" s="76"/>
      <c r="E21" s="76"/>
      <c r="F21" s="76"/>
      <c r="G21" s="76"/>
      <c r="H21" s="76"/>
      <c r="I21" s="128"/>
      <c r="J21" s="128"/>
      <c r="K21" s="115"/>
      <c r="L21" s="170"/>
      <c r="M21" s="116"/>
      <c r="N21" s="116"/>
      <c r="O21" s="116"/>
      <c r="P21" s="116"/>
      <c r="Q21" s="117"/>
      <c r="R21" s="117"/>
      <c r="S21" s="117"/>
      <c r="T21" s="118"/>
      <c r="U21" s="119"/>
    </row>
    <row r="22" spans="1:21" s="99" customFormat="1">
      <c r="A22" s="62"/>
      <c r="B22" s="73"/>
      <c r="C22" s="76"/>
      <c r="D22" s="76"/>
      <c r="E22" s="76"/>
      <c r="F22" s="76"/>
      <c r="G22" s="76"/>
      <c r="H22" s="170"/>
      <c r="I22" s="128"/>
      <c r="J22" s="128"/>
      <c r="K22" s="115"/>
      <c r="L22" s="170"/>
      <c r="M22" s="116"/>
      <c r="N22" s="116"/>
      <c r="O22" s="116"/>
      <c r="P22" s="116"/>
      <c r="Q22" s="117"/>
      <c r="R22" s="117"/>
      <c r="S22" s="117"/>
      <c r="T22" s="118"/>
      <c r="U22" s="119"/>
    </row>
    <row r="23" spans="1:21" s="99" customFormat="1">
      <c r="A23" s="62"/>
      <c r="B23" s="73"/>
      <c r="C23" s="76"/>
      <c r="D23" s="76"/>
      <c r="E23" s="76"/>
      <c r="F23" s="76"/>
      <c r="G23" s="76"/>
      <c r="H23" s="170"/>
      <c r="I23" s="128"/>
      <c r="J23" s="128"/>
      <c r="K23" s="115"/>
      <c r="L23" s="170"/>
      <c r="M23" s="116"/>
      <c r="N23" s="116"/>
      <c r="O23" s="116"/>
      <c r="P23" s="116"/>
      <c r="Q23" s="117"/>
      <c r="R23" s="117"/>
      <c r="S23" s="117"/>
      <c r="T23" s="118"/>
      <c r="U23" s="119"/>
    </row>
    <row r="24" spans="1:21" s="99" customFormat="1">
      <c r="A24" s="62"/>
      <c r="B24" s="73"/>
      <c r="C24" s="76"/>
      <c r="D24" s="76"/>
      <c r="E24" s="76"/>
      <c r="F24" s="76"/>
      <c r="G24" s="76"/>
      <c r="H24" s="170"/>
      <c r="I24" s="128"/>
      <c r="J24" s="128"/>
      <c r="K24" s="115"/>
      <c r="L24" s="170"/>
      <c r="M24" s="116"/>
      <c r="N24" s="116"/>
      <c r="O24" s="116"/>
      <c r="P24" s="116"/>
      <c r="Q24" s="117"/>
      <c r="R24" s="117"/>
      <c r="S24" s="117"/>
      <c r="T24" s="118"/>
      <c r="U24" s="119"/>
    </row>
    <row r="25" spans="1:21" s="99" customFormat="1">
      <c r="A25" s="62"/>
      <c r="B25" s="115"/>
      <c r="C25" s="170"/>
      <c r="D25" s="170"/>
      <c r="E25" s="170"/>
      <c r="F25" s="170"/>
      <c r="G25" s="170"/>
      <c r="H25" s="170"/>
      <c r="I25" s="128"/>
      <c r="J25" s="128"/>
      <c r="K25" s="115"/>
      <c r="L25" s="170"/>
      <c r="M25" s="116"/>
      <c r="N25" s="116"/>
      <c r="O25" s="116"/>
      <c r="P25" s="116"/>
      <c r="Q25" s="117"/>
      <c r="R25" s="117"/>
      <c r="S25" s="117"/>
      <c r="T25" s="118"/>
      <c r="U25" s="119"/>
    </row>
    <row r="26" spans="1:21" s="99" customFormat="1">
      <c r="A26" s="62"/>
      <c r="B26" s="115"/>
      <c r="C26" s="170"/>
      <c r="D26" s="170"/>
      <c r="E26" s="170"/>
      <c r="F26" s="170"/>
      <c r="G26" s="170"/>
      <c r="H26" s="170"/>
      <c r="I26" s="128"/>
      <c r="J26" s="128"/>
      <c r="K26" s="115"/>
      <c r="L26" s="170"/>
      <c r="M26" s="116"/>
      <c r="N26" s="116"/>
      <c r="O26" s="116"/>
      <c r="P26" s="116"/>
      <c r="Q26" s="117"/>
      <c r="R26" s="117"/>
      <c r="S26" s="117"/>
      <c r="T26" s="118"/>
      <c r="U26" s="119"/>
    </row>
    <row r="27" spans="1:21" s="99" customFormat="1">
      <c r="A27" s="62"/>
      <c r="B27" s="115"/>
      <c r="C27" s="170"/>
      <c r="D27" s="170"/>
      <c r="E27" s="170"/>
      <c r="F27" s="170"/>
      <c r="G27" s="170"/>
      <c r="H27" s="170"/>
      <c r="I27" s="128"/>
      <c r="J27" s="128"/>
      <c r="K27" s="115"/>
      <c r="L27" s="170"/>
      <c r="M27" s="116"/>
      <c r="N27" s="116"/>
      <c r="O27" s="116"/>
      <c r="P27" s="116"/>
      <c r="Q27" s="117"/>
      <c r="R27" s="117"/>
      <c r="S27" s="117"/>
      <c r="T27" s="118"/>
      <c r="U27" s="119"/>
    </row>
    <row r="28" spans="1:21" s="99" customFormat="1">
      <c r="A28" s="62"/>
      <c r="B28" s="115"/>
      <c r="C28" s="170"/>
      <c r="D28" s="170"/>
      <c r="E28" s="170"/>
      <c r="F28" s="170"/>
      <c r="G28" s="170"/>
      <c r="H28" s="170"/>
      <c r="I28" s="128"/>
      <c r="J28" s="128"/>
      <c r="K28" s="115"/>
      <c r="L28" s="170"/>
      <c r="M28" s="116"/>
      <c r="N28" s="116"/>
      <c r="O28" s="116"/>
      <c r="P28" s="116"/>
      <c r="Q28" s="117"/>
      <c r="R28" s="117"/>
      <c r="S28" s="117"/>
      <c r="T28" s="118"/>
      <c r="U28" s="119"/>
    </row>
    <row r="29" spans="1:21" s="99" customFormat="1">
      <c r="A29" s="62"/>
      <c r="B29" s="115"/>
      <c r="C29" s="170"/>
      <c r="D29" s="170"/>
      <c r="E29" s="170"/>
      <c r="F29" s="170"/>
      <c r="G29" s="170"/>
      <c r="H29" s="170"/>
      <c r="I29" s="128"/>
      <c r="J29" s="128"/>
      <c r="K29" s="115"/>
      <c r="L29" s="170"/>
      <c r="M29" s="116"/>
      <c r="N29" s="116"/>
      <c r="O29" s="116"/>
      <c r="P29" s="116"/>
      <c r="Q29" s="117"/>
      <c r="R29" s="117"/>
      <c r="S29" s="117"/>
      <c r="T29" s="118"/>
      <c r="U29" s="119"/>
    </row>
    <row r="30" spans="1:21" s="99" customFormat="1">
      <c r="A30" s="62"/>
      <c r="B30" s="115"/>
      <c r="C30" s="170"/>
      <c r="D30" s="170"/>
      <c r="E30" s="170"/>
      <c r="F30" s="170"/>
      <c r="G30" s="170"/>
      <c r="H30" s="170"/>
      <c r="I30" s="128"/>
      <c r="J30" s="128"/>
      <c r="K30" s="115"/>
      <c r="L30" s="170"/>
      <c r="M30" s="116"/>
      <c r="N30" s="116"/>
      <c r="O30" s="116"/>
      <c r="P30" s="116"/>
      <c r="Q30" s="117"/>
      <c r="R30" s="117"/>
      <c r="S30" s="117"/>
      <c r="T30" s="118"/>
      <c r="U30" s="119"/>
    </row>
    <row r="31" spans="1:21" s="99" customFormat="1">
      <c r="A31" s="62"/>
      <c r="B31" s="115"/>
      <c r="C31" s="170"/>
      <c r="D31" s="170"/>
      <c r="E31" s="170"/>
      <c r="F31" s="170"/>
      <c r="G31" s="170"/>
      <c r="H31" s="170"/>
      <c r="I31" s="128"/>
      <c r="J31" s="128"/>
      <c r="K31" s="115"/>
      <c r="L31" s="170"/>
      <c r="M31" s="116"/>
      <c r="N31" s="116"/>
      <c r="O31" s="116"/>
      <c r="P31" s="116"/>
      <c r="Q31" s="117"/>
      <c r="R31" s="117"/>
      <c r="S31" s="117"/>
      <c r="T31" s="118"/>
      <c r="U31" s="119"/>
    </row>
    <row r="32" spans="1:21" s="99" customFormat="1">
      <c r="A32" s="62"/>
      <c r="B32" s="115"/>
      <c r="C32" s="170"/>
      <c r="D32" s="170"/>
      <c r="E32" s="170"/>
      <c r="F32" s="170"/>
      <c r="G32" s="170"/>
      <c r="H32" s="170"/>
      <c r="I32" s="128"/>
      <c r="J32" s="128"/>
      <c r="K32" s="115"/>
      <c r="L32" s="170"/>
      <c r="M32" s="116"/>
      <c r="N32" s="116"/>
      <c r="O32" s="116"/>
      <c r="P32" s="116"/>
      <c r="Q32" s="117"/>
      <c r="R32" s="117"/>
      <c r="S32" s="117"/>
      <c r="T32" s="118"/>
      <c r="U32" s="119"/>
    </row>
    <row r="33" spans="1:21" s="99" customFormat="1">
      <c r="A33" s="62"/>
      <c r="B33" s="115"/>
      <c r="C33" s="170"/>
      <c r="D33" s="170"/>
      <c r="E33" s="170"/>
      <c r="F33" s="170"/>
      <c r="G33" s="170"/>
      <c r="H33" s="170"/>
      <c r="I33" s="128"/>
      <c r="J33" s="128"/>
      <c r="K33" s="115"/>
      <c r="L33" s="170"/>
      <c r="M33" s="116"/>
      <c r="N33" s="116"/>
      <c r="O33" s="116"/>
      <c r="P33" s="116"/>
      <c r="Q33" s="117"/>
      <c r="R33" s="117"/>
      <c r="S33" s="117"/>
      <c r="T33" s="118"/>
      <c r="U33" s="119"/>
    </row>
    <row r="34" spans="1:21" s="99" customFormat="1">
      <c r="A34" s="62"/>
      <c r="B34" s="115"/>
      <c r="C34" s="170"/>
      <c r="D34" s="170"/>
      <c r="E34" s="170"/>
      <c r="F34" s="170"/>
      <c r="G34" s="170"/>
      <c r="H34" s="170"/>
      <c r="I34" s="128"/>
      <c r="J34" s="128"/>
      <c r="K34" s="115"/>
      <c r="L34" s="170"/>
      <c r="M34" s="116"/>
      <c r="N34" s="116"/>
      <c r="O34" s="116"/>
      <c r="P34" s="116"/>
      <c r="Q34" s="117"/>
      <c r="R34" s="117"/>
      <c r="S34" s="117"/>
      <c r="T34" s="118"/>
      <c r="U34" s="119"/>
    </row>
    <row r="35" spans="1:21" s="99" customFormat="1">
      <c r="A35" s="62"/>
      <c r="B35" s="115"/>
      <c r="C35" s="170"/>
      <c r="D35" s="170"/>
      <c r="E35" s="170"/>
      <c r="F35" s="170"/>
      <c r="G35" s="170"/>
      <c r="H35" s="170"/>
      <c r="I35" s="128"/>
      <c r="J35" s="128"/>
      <c r="K35" s="115"/>
      <c r="L35" s="170"/>
      <c r="M35" s="116"/>
      <c r="N35" s="116"/>
      <c r="O35" s="116"/>
      <c r="P35" s="116"/>
      <c r="Q35" s="117"/>
      <c r="R35" s="117"/>
      <c r="S35" s="117"/>
      <c r="T35" s="118"/>
      <c r="U35" s="119"/>
    </row>
    <row r="36" spans="1:21" s="99" customFormat="1">
      <c r="A36" s="62"/>
      <c r="B36" s="115"/>
      <c r="C36" s="170"/>
      <c r="D36" s="170"/>
      <c r="E36" s="170"/>
      <c r="F36" s="170"/>
      <c r="G36" s="170"/>
      <c r="H36" s="170"/>
      <c r="I36" s="128"/>
      <c r="J36" s="128"/>
      <c r="K36" s="115"/>
      <c r="L36" s="170"/>
      <c r="M36" s="116"/>
      <c r="N36" s="116"/>
      <c r="O36" s="116"/>
      <c r="P36" s="116"/>
      <c r="Q36" s="117"/>
      <c r="R36" s="117"/>
      <c r="S36" s="117"/>
      <c r="T36" s="118"/>
      <c r="U36" s="119"/>
    </row>
    <row r="37" spans="1:21" s="99" customFormat="1">
      <c r="A37" s="62"/>
      <c r="B37" s="115"/>
      <c r="C37" s="170"/>
      <c r="D37" s="170"/>
      <c r="E37" s="170"/>
      <c r="F37" s="170"/>
      <c r="G37" s="170"/>
      <c r="H37" s="170"/>
      <c r="I37" s="128"/>
      <c r="J37" s="128"/>
      <c r="K37" s="115"/>
      <c r="L37" s="170"/>
      <c r="M37" s="116"/>
      <c r="N37" s="116"/>
      <c r="O37" s="116"/>
      <c r="P37" s="116"/>
      <c r="Q37" s="117"/>
      <c r="R37" s="117"/>
      <c r="S37" s="117"/>
      <c r="T37" s="118"/>
      <c r="U37" s="119"/>
    </row>
    <row r="38" spans="1:21" s="99" customFormat="1">
      <c r="A38" s="62"/>
      <c r="B38" s="115"/>
      <c r="C38" s="170"/>
      <c r="D38" s="170"/>
      <c r="E38" s="170"/>
      <c r="F38" s="170"/>
      <c r="G38" s="170"/>
      <c r="H38" s="170"/>
      <c r="I38" s="128"/>
      <c r="J38" s="128"/>
      <c r="K38" s="115"/>
      <c r="L38" s="170"/>
      <c r="M38" s="116"/>
      <c r="N38" s="116"/>
      <c r="O38" s="116"/>
      <c r="P38" s="116"/>
      <c r="Q38" s="117"/>
      <c r="R38" s="117"/>
      <c r="S38" s="117"/>
      <c r="T38" s="118"/>
      <c r="U38" s="119"/>
    </row>
    <row r="39" spans="1:21" s="99" customFormat="1">
      <c r="A39" s="62"/>
      <c r="B39" s="115"/>
      <c r="C39" s="170"/>
      <c r="D39" s="170"/>
      <c r="E39" s="170"/>
      <c r="F39" s="170"/>
      <c r="G39" s="170"/>
      <c r="H39" s="170"/>
      <c r="I39" s="128"/>
      <c r="J39" s="128"/>
      <c r="K39" s="115"/>
      <c r="L39" s="170"/>
      <c r="M39" s="116"/>
      <c r="N39" s="116"/>
      <c r="O39" s="116"/>
      <c r="P39" s="116"/>
      <c r="Q39" s="117"/>
      <c r="R39" s="117"/>
      <c r="S39" s="117"/>
      <c r="T39" s="118"/>
      <c r="U39" s="119"/>
    </row>
    <row r="40" spans="1:21" s="99" customFormat="1">
      <c r="A40" s="62"/>
      <c r="B40" s="115"/>
      <c r="C40" s="170"/>
      <c r="D40" s="170"/>
      <c r="E40" s="170"/>
      <c r="F40" s="170"/>
      <c r="G40" s="170"/>
      <c r="H40" s="170"/>
      <c r="I40" s="128"/>
      <c r="J40" s="128"/>
      <c r="K40" s="115"/>
      <c r="L40" s="170"/>
      <c r="M40" s="116"/>
      <c r="N40" s="116"/>
      <c r="O40" s="116"/>
      <c r="P40" s="116"/>
      <c r="Q40" s="117"/>
      <c r="R40" s="117"/>
      <c r="S40" s="117"/>
      <c r="T40" s="118"/>
      <c r="U40" s="119"/>
    </row>
    <row r="41" spans="1:21" s="99" customFormat="1">
      <c r="A41" s="62"/>
      <c r="B41" s="115"/>
      <c r="C41" s="170"/>
      <c r="D41" s="170"/>
      <c r="E41" s="170"/>
      <c r="F41" s="170"/>
      <c r="G41" s="170"/>
      <c r="H41" s="170"/>
      <c r="I41" s="128"/>
      <c r="J41" s="128"/>
      <c r="K41" s="115"/>
      <c r="L41" s="170"/>
      <c r="M41" s="116"/>
      <c r="N41" s="116"/>
      <c r="O41" s="116"/>
      <c r="P41" s="116"/>
      <c r="Q41" s="117"/>
      <c r="R41" s="117"/>
      <c r="S41" s="117"/>
      <c r="T41" s="118"/>
      <c r="U41" s="119"/>
    </row>
    <row r="42" spans="1:21" s="99" customFormat="1">
      <c r="A42" s="62"/>
      <c r="B42" s="115"/>
      <c r="C42" s="170"/>
      <c r="D42" s="170"/>
      <c r="E42" s="170"/>
      <c r="F42" s="170"/>
      <c r="G42" s="170"/>
      <c r="H42" s="170"/>
      <c r="I42" s="128"/>
      <c r="J42" s="128"/>
      <c r="K42" s="115"/>
      <c r="L42" s="170"/>
      <c r="M42" s="116"/>
      <c r="N42" s="116"/>
      <c r="O42" s="116"/>
      <c r="P42" s="116"/>
      <c r="Q42" s="117"/>
      <c r="R42" s="117"/>
      <c r="S42" s="117"/>
      <c r="T42" s="118"/>
      <c r="U42" s="119"/>
    </row>
    <row r="43" spans="1:21" s="99" customFormat="1">
      <c r="A43" s="62"/>
      <c r="B43" s="115"/>
      <c r="C43" s="170"/>
      <c r="D43" s="170"/>
      <c r="E43" s="170"/>
      <c r="F43" s="170"/>
      <c r="G43" s="170"/>
      <c r="H43" s="170"/>
      <c r="I43" s="128"/>
      <c r="J43" s="128"/>
      <c r="K43" s="115"/>
      <c r="L43" s="170"/>
      <c r="M43" s="116"/>
      <c r="N43" s="116"/>
      <c r="O43" s="116"/>
      <c r="P43" s="116"/>
      <c r="Q43" s="117"/>
      <c r="R43" s="117"/>
      <c r="S43" s="117"/>
      <c r="T43" s="118"/>
      <c r="U43" s="119"/>
    </row>
    <row r="44" spans="1:21" s="99" customFormat="1">
      <c r="A44" s="62"/>
      <c r="B44" s="115"/>
      <c r="C44" s="170"/>
      <c r="D44" s="170"/>
      <c r="E44" s="170"/>
      <c r="F44" s="170"/>
      <c r="G44" s="170"/>
      <c r="H44" s="170"/>
      <c r="I44" s="128"/>
      <c r="J44" s="128"/>
      <c r="K44" s="115"/>
      <c r="L44" s="170"/>
      <c r="M44" s="116"/>
      <c r="N44" s="116"/>
      <c r="O44" s="116"/>
      <c r="P44" s="116"/>
      <c r="Q44" s="117"/>
      <c r="R44" s="117"/>
      <c r="S44" s="117"/>
      <c r="T44" s="118"/>
      <c r="U44" s="119"/>
    </row>
    <row r="45" spans="1:21" s="99" customFormat="1">
      <c r="A45" s="62"/>
      <c r="B45" s="115"/>
      <c r="C45" s="170"/>
      <c r="D45" s="170"/>
      <c r="E45" s="170"/>
      <c r="F45" s="170"/>
      <c r="G45" s="170"/>
      <c r="H45" s="170"/>
      <c r="I45" s="128"/>
      <c r="J45" s="128"/>
      <c r="K45" s="115"/>
      <c r="L45" s="170"/>
      <c r="M45" s="116"/>
      <c r="N45" s="116"/>
      <c r="O45" s="116"/>
      <c r="P45" s="116"/>
      <c r="Q45" s="117"/>
      <c r="R45" s="117"/>
      <c r="S45" s="117"/>
      <c r="T45" s="118"/>
      <c r="U45" s="119"/>
    </row>
    <row r="46" spans="1:21" s="99" customFormat="1">
      <c r="A46" s="62"/>
      <c r="B46" s="115"/>
      <c r="C46" s="170"/>
      <c r="D46" s="170"/>
      <c r="E46" s="170"/>
      <c r="F46" s="170"/>
      <c r="G46" s="170"/>
      <c r="H46" s="170"/>
      <c r="I46" s="128"/>
      <c r="J46" s="128"/>
      <c r="K46" s="115"/>
      <c r="L46" s="170"/>
      <c r="M46" s="116"/>
      <c r="N46" s="116"/>
      <c r="O46" s="116"/>
      <c r="P46" s="116"/>
      <c r="Q46" s="117"/>
      <c r="R46" s="117"/>
      <c r="S46" s="117"/>
      <c r="T46" s="118"/>
      <c r="U46" s="119"/>
    </row>
    <row r="47" spans="1:21" s="99" customFormat="1">
      <c r="A47" s="62"/>
      <c r="B47" s="115"/>
      <c r="C47" s="170"/>
      <c r="D47" s="170"/>
      <c r="E47" s="170"/>
      <c r="F47" s="170"/>
      <c r="G47" s="170"/>
      <c r="H47" s="170"/>
      <c r="I47" s="128"/>
      <c r="J47" s="128"/>
      <c r="K47" s="115"/>
      <c r="L47" s="170"/>
      <c r="M47" s="116"/>
      <c r="N47" s="116"/>
      <c r="O47" s="116"/>
      <c r="P47" s="116"/>
      <c r="Q47" s="117"/>
      <c r="R47" s="117"/>
      <c r="S47" s="117"/>
      <c r="T47" s="118"/>
      <c r="U47" s="119"/>
    </row>
    <row r="48" spans="1:21" s="99" customFormat="1">
      <c r="A48" s="62"/>
      <c r="B48" s="115"/>
      <c r="C48" s="170"/>
      <c r="D48" s="170"/>
      <c r="E48" s="170"/>
      <c r="F48" s="170"/>
      <c r="G48" s="170"/>
      <c r="H48" s="170"/>
      <c r="I48" s="128"/>
      <c r="J48" s="128"/>
      <c r="K48" s="115"/>
      <c r="L48" s="170"/>
      <c r="M48" s="116"/>
      <c r="N48" s="116"/>
      <c r="O48" s="116"/>
      <c r="P48" s="116"/>
      <c r="Q48" s="117"/>
      <c r="R48" s="117"/>
      <c r="S48" s="117"/>
      <c r="T48" s="118"/>
      <c r="U48" s="119"/>
    </row>
    <row r="49" spans="1:21" s="99" customFormat="1">
      <c r="A49" s="62"/>
      <c r="B49" s="115"/>
      <c r="C49" s="170"/>
      <c r="D49" s="170"/>
      <c r="E49" s="170"/>
      <c r="F49" s="170"/>
      <c r="G49" s="170"/>
      <c r="H49" s="170"/>
      <c r="I49" s="128"/>
      <c r="J49" s="128"/>
      <c r="K49" s="115"/>
      <c r="L49" s="170"/>
      <c r="M49" s="116"/>
      <c r="N49" s="116"/>
      <c r="O49" s="116"/>
      <c r="P49" s="116"/>
      <c r="Q49" s="117"/>
      <c r="R49" s="117"/>
      <c r="S49" s="117"/>
      <c r="T49" s="118"/>
      <c r="U49" s="119"/>
    </row>
    <row r="50" spans="1:21" s="99" customFormat="1">
      <c r="A50" s="62"/>
      <c r="B50" s="115"/>
      <c r="C50" s="170"/>
      <c r="D50" s="170"/>
      <c r="E50" s="170"/>
      <c r="F50" s="170"/>
      <c r="G50" s="170"/>
      <c r="H50" s="170"/>
      <c r="I50" s="128"/>
      <c r="J50" s="128"/>
      <c r="K50" s="115"/>
      <c r="L50" s="170"/>
      <c r="M50" s="116"/>
      <c r="N50" s="116"/>
      <c r="O50" s="116"/>
      <c r="P50" s="116"/>
      <c r="Q50" s="117"/>
      <c r="R50" s="117"/>
      <c r="S50" s="117"/>
      <c r="T50" s="118"/>
      <c r="U50" s="119"/>
    </row>
    <row r="51" spans="1:21" s="99" customFormat="1" ht="33.75" customHeight="1" thickBot="1">
      <c r="A51" s="62"/>
      <c r="B51" s="640" t="s">
        <v>274</v>
      </c>
      <c r="C51" s="640"/>
      <c r="D51" s="640"/>
      <c r="E51" s="640"/>
      <c r="F51" s="640"/>
      <c r="G51" s="640"/>
      <c r="H51" s="170"/>
      <c r="I51" s="128"/>
      <c r="J51" s="128"/>
      <c r="K51" s="115"/>
      <c r="L51" s="170"/>
      <c r="M51" s="116"/>
      <c r="N51" s="116"/>
      <c r="O51" s="116"/>
      <c r="P51" s="116"/>
      <c r="Q51" s="117"/>
      <c r="R51" s="117"/>
      <c r="S51" s="117"/>
      <c r="T51" s="118"/>
      <c r="U51" s="119"/>
    </row>
    <row r="52" spans="1:21" s="99" customFormat="1" ht="38.25" customHeight="1">
      <c r="A52" s="62"/>
      <c r="B52" s="281" t="s">
        <v>169</v>
      </c>
      <c r="C52" s="641" t="s">
        <v>275</v>
      </c>
      <c r="D52" s="642"/>
      <c r="E52" s="643" t="s">
        <v>276</v>
      </c>
      <c r="F52" s="644"/>
      <c r="G52" s="282"/>
      <c r="H52" s="170"/>
      <c r="I52" s="128"/>
      <c r="J52" s="128"/>
      <c r="K52" s="115"/>
      <c r="L52" s="170"/>
      <c r="M52" s="116"/>
      <c r="N52" s="116"/>
      <c r="O52" s="116"/>
      <c r="P52" s="116"/>
      <c r="Q52" s="117"/>
      <c r="R52" s="117"/>
      <c r="S52" s="117"/>
      <c r="T52" s="118"/>
      <c r="U52" s="119"/>
    </row>
    <row r="53" spans="1:21" s="99" customFormat="1" ht="30" customHeight="1">
      <c r="A53" s="62"/>
      <c r="B53" s="283" t="s">
        <v>100</v>
      </c>
      <c r="C53" s="284">
        <f>SUM('2.1.LCA計算表 (調達段階,製造段階)_'!E10:E11)</f>
        <v>0</v>
      </c>
      <c r="D53" s="285">
        <f>IF($C$59=0,0,C53/$C$59)</f>
        <v>0</v>
      </c>
      <c r="E53" s="286">
        <f>SUM('2.1.LCA計算表 (調達段階,製造段階)_'!M10:M11)</f>
        <v>0</v>
      </c>
      <c r="F53" s="285">
        <f t="shared" ref="F53:F59" si="2">IF($E$59=0,0,E53/E$59)</f>
        <v>0</v>
      </c>
      <c r="G53" s="287"/>
      <c r="H53" s="170"/>
      <c r="I53" s="128"/>
      <c r="J53" s="128"/>
      <c r="K53" s="115"/>
      <c r="L53" s="170"/>
      <c r="M53" s="116"/>
      <c r="N53" s="116"/>
      <c r="O53" s="116"/>
      <c r="P53" s="116"/>
      <c r="Q53" s="117"/>
      <c r="R53" s="117"/>
      <c r="S53" s="117"/>
      <c r="T53" s="118"/>
      <c r="U53" s="119"/>
    </row>
    <row r="54" spans="1:21" s="99" customFormat="1" ht="30" customHeight="1">
      <c r="A54" s="62"/>
      <c r="B54" s="283" t="s">
        <v>101</v>
      </c>
      <c r="C54" s="284">
        <f>'2.1.LCA計算表 (調達段階,製造段階)_'!E12</f>
        <v>0</v>
      </c>
      <c r="D54" s="285">
        <f t="shared" ref="D54:D59" si="3">IF($C$59=0,0,C54/$C$59)</f>
        <v>0</v>
      </c>
      <c r="E54" s="286">
        <f>'2.1.LCA計算表 (調達段階,製造段階)_'!M12</f>
        <v>0</v>
      </c>
      <c r="F54" s="285">
        <f t="shared" si="2"/>
        <v>0</v>
      </c>
      <c r="G54" s="287"/>
      <c r="H54" s="77"/>
      <c r="I54" s="171"/>
      <c r="J54" s="128"/>
      <c r="K54" s="115"/>
      <c r="L54" s="170"/>
      <c r="M54" s="116"/>
      <c r="N54" s="116"/>
      <c r="O54" s="116"/>
      <c r="P54" s="116"/>
      <c r="Q54" s="117"/>
      <c r="R54" s="117"/>
      <c r="S54" s="117"/>
      <c r="T54" s="118"/>
      <c r="U54" s="119"/>
    </row>
    <row r="55" spans="1:21" s="99" customFormat="1" ht="30" customHeight="1">
      <c r="A55" s="62"/>
      <c r="B55" s="283" t="s">
        <v>102</v>
      </c>
      <c r="C55" s="284">
        <f>'2.1.LCA計算表 (調達段階,製造段階)_'!E13</f>
        <v>0</v>
      </c>
      <c r="D55" s="285">
        <f t="shared" si="3"/>
        <v>0</v>
      </c>
      <c r="E55" s="286">
        <f>'2.1.LCA計算表 (調達段階,製造段階)_'!M13</f>
        <v>0</v>
      </c>
      <c r="F55" s="285">
        <f t="shared" si="2"/>
        <v>0</v>
      </c>
      <c r="G55" s="287"/>
      <c r="H55" s="77"/>
      <c r="I55" s="171"/>
      <c r="J55" s="128"/>
      <c r="K55" s="73"/>
      <c r="L55" s="76"/>
      <c r="M55" s="117"/>
      <c r="N55" s="117"/>
      <c r="O55" s="116"/>
      <c r="P55" s="116"/>
      <c r="Q55" s="117"/>
      <c r="R55" s="117"/>
      <c r="S55" s="117"/>
      <c r="T55" s="118"/>
      <c r="U55" s="119"/>
    </row>
    <row r="56" spans="1:21" s="99" customFormat="1" ht="30" customHeight="1">
      <c r="A56" s="62"/>
      <c r="B56" s="283" t="s">
        <v>103</v>
      </c>
      <c r="C56" s="284">
        <f>SUM('2.1.LCA計算表 (調達段階,製造段階)_'!E16:E19)</f>
        <v>0</v>
      </c>
      <c r="D56" s="285">
        <f t="shared" si="3"/>
        <v>0</v>
      </c>
      <c r="E56" s="286">
        <f>SUM('2.1.LCA計算表 (調達段階,製造段階)_'!M16:M19)</f>
        <v>0</v>
      </c>
      <c r="F56" s="285">
        <f t="shared" si="2"/>
        <v>0</v>
      </c>
      <c r="G56" s="287"/>
      <c r="H56" s="77"/>
      <c r="I56" s="171"/>
      <c r="J56" s="128"/>
      <c r="K56" s="288"/>
      <c r="L56" s="76"/>
      <c r="M56" s="117"/>
      <c r="N56" s="117"/>
      <c r="O56" s="116"/>
      <c r="P56" s="116"/>
      <c r="Q56" s="117"/>
      <c r="R56" s="117"/>
      <c r="S56" s="117"/>
      <c r="T56" s="118"/>
      <c r="U56" s="119"/>
    </row>
    <row r="57" spans="1:21" ht="30" customHeight="1">
      <c r="B57" s="283" t="s">
        <v>104</v>
      </c>
      <c r="C57" s="284">
        <f>'2.1.LCA計算表 (調達段階,製造段階)_'!E31</f>
        <v>0</v>
      </c>
      <c r="D57" s="285">
        <f t="shared" si="3"/>
        <v>0</v>
      </c>
      <c r="E57" s="286">
        <f>'2.1.LCA計算表 (調達段階,製造段階)_'!M31</f>
        <v>0</v>
      </c>
      <c r="F57" s="285">
        <f t="shared" si="2"/>
        <v>0</v>
      </c>
      <c r="G57" s="287"/>
      <c r="K57" s="103"/>
      <c r="L57" s="112"/>
      <c r="M57" s="195"/>
      <c r="N57" s="195"/>
    </row>
    <row r="58" spans="1:21" ht="30" customHeight="1" thickBot="1">
      <c r="B58" s="289" t="s">
        <v>11</v>
      </c>
      <c r="C58" s="290">
        <f>'2.1.LCA計算表 (調達段階,製造段階)_'!E46-SUM(C53:C57)</f>
        <v>0</v>
      </c>
      <c r="D58" s="385">
        <f t="shared" si="3"/>
        <v>0</v>
      </c>
      <c r="E58" s="292">
        <f>C8-SUM(E53:E57)</f>
        <v>0</v>
      </c>
      <c r="F58" s="291">
        <f t="shared" si="2"/>
        <v>0</v>
      </c>
      <c r="G58" s="287"/>
      <c r="K58" s="103"/>
      <c r="L58" s="112"/>
      <c r="M58" s="195"/>
      <c r="N58" s="195"/>
    </row>
    <row r="59" spans="1:21" ht="30" customHeight="1" thickTop="1" thickBot="1">
      <c r="B59" s="293" t="s">
        <v>52</v>
      </c>
      <c r="C59" s="294">
        <f>SUM(C53:C58)</f>
        <v>0</v>
      </c>
      <c r="D59" s="257">
        <f t="shared" si="3"/>
        <v>0</v>
      </c>
      <c r="E59" s="295">
        <f>SUM(E53:E58)</f>
        <v>0</v>
      </c>
      <c r="F59" s="279">
        <f t="shared" si="2"/>
        <v>0</v>
      </c>
      <c r="G59" s="287"/>
      <c r="K59" s="103"/>
      <c r="L59" s="112"/>
      <c r="M59" s="288"/>
      <c r="N59" s="195"/>
    </row>
    <row r="60" spans="1:21" ht="30" customHeight="1"/>
  </sheetData>
  <mergeCells count="10">
    <mergeCell ref="B51:G51"/>
    <mergeCell ref="C52:D52"/>
    <mergeCell ref="E52:F52"/>
    <mergeCell ref="A1:R1"/>
    <mergeCell ref="C2:H2"/>
    <mergeCell ref="J2:M2"/>
    <mergeCell ref="O2:Q2"/>
    <mergeCell ref="C6:E6"/>
    <mergeCell ref="C3:Q3"/>
    <mergeCell ref="C4:Q4"/>
  </mergeCells>
  <phoneticPr fontId="3"/>
  <pageMargins left="0.59055118110236227" right="0.31496062992125984" top="0.74803149606299213" bottom="0.39370078740157483" header="0.47244094488188981" footer="0.19685039370078741"/>
  <pageSetup paperSize="9" scale="55" orientation="portrait"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マニュアル </vt:lpstr>
      <vt:lpstr>1.1 表紙</vt:lpstr>
      <vt:lpstr>1.2 算出条件</vt:lpstr>
      <vt:lpstr>2.1.LCA計算表 (調達段階,製造段階)_</vt:lpstr>
      <vt:lpstr>2.2. LCA計算表（他のステージ）</vt:lpstr>
      <vt:lpstr>3.LCA計算表 (まとめとグラフ)</vt:lpstr>
      <vt:lpstr>'1.1 表紙'!Print_Area</vt:lpstr>
      <vt:lpstr>'1.2 算出条件'!Print_Area</vt:lpstr>
      <vt:lpstr>'2.1.LCA計算表 (調達段階,製造段階)_'!Print_Area</vt:lpstr>
      <vt:lpstr>'2.2. LCA計算表（他のステージ）'!Print_Area</vt:lpstr>
      <vt:lpstr>'3.LCA計算表 (まとめとグラフ)'!Print_Area</vt:lpstr>
      <vt:lpstr>'マニュアル '!Print_Area</vt:lpstr>
      <vt:lpstr>'2.1.LCA計算表 (調達段階,製造段階)_'!Print_Titles</vt:lpstr>
    </vt:vector>
  </TitlesOfParts>
  <Manager>LCA-WG</Manager>
  <Company>JEMA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LCA-WG</dc:creator>
  <cp:lastModifiedBy>LCA-WG</cp:lastModifiedBy>
  <cp:lastPrinted>2017-07-03T02:24:43Z</cp:lastPrinted>
  <dcterms:created xsi:type="dcterms:W3CDTF">2017-06-27T01:35:10Z</dcterms:created>
  <dcterms:modified xsi:type="dcterms:W3CDTF">2017-07-19T02:41:09Z</dcterms:modified>
</cp:coreProperties>
</file>